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PAOLA\TRASLADOS PRESUPUESTALES\2017\"/>
    </mc:Choice>
  </mc:AlternateContent>
  <bookViews>
    <workbookView xWindow="0" yWindow="0" windowWidth="24000" windowHeight="8910" tabRatio="989"/>
  </bookViews>
  <sheets>
    <sheet name="PC consol-16" sheetId="25" r:id="rId1"/>
    <sheet name="Hoja2" sheetId="32" r:id="rId2"/>
    <sheet name="Hoja1" sheetId="31" r:id="rId3"/>
  </sheets>
  <definedNames>
    <definedName name="___xlnm.Print_Area">"#REF!"</definedName>
    <definedName name="___xlnm.Print_Area_1">#REF!</definedName>
    <definedName name="___xlnm.Print_Titles_1">#REF!</definedName>
    <definedName name="__xlnm.Print_Area">"#REF!"</definedName>
    <definedName name="__xlnm.Print_Area_1" localSheetId="0">#REF!</definedName>
    <definedName name="__xlnm.Print_Area_1">#REF!</definedName>
    <definedName name="__xlnm.Print_Titles_1" localSheetId="0">#REF!</definedName>
    <definedName name="__xlnm.Print_Titles_1">#REF!</definedName>
    <definedName name="_xlnm.Print_Area" localSheetId="0">'PC consol-16'!#REF!</definedName>
    <definedName name="_xlnm.Print_Area">#REF!</definedName>
    <definedName name="CONSU" localSheetId="0">#REF!</definedName>
    <definedName name="CONSU">#REF!</definedName>
    <definedName name="CONSU_1">"#REF!"</definedName>
    <definedName name="CONSU_1_1">"#REF!"</definedName>
    <definedName name="consu2" localSheetId="0">#REF!</definedName>
    <definedName name="consu2">#REF!</definedName>
    <definedName name="consu2_1" localSheetId="0">#REF!</definedName>
    <definedName name="consu2_1">#REF!</definedName>
    <definedName name="Excel_BuiltIn__FilterDatabase_1" localSheetId="0">#REF!</definedName>
    <definedName name="Excel_BuiltIn__FilterDatabase_1">#REF!</definedName>
    <definedName name="Excel_BuiltIn_Print_Area" localSheetId="0">#REF!</definedName>
    <definedName name="Excel_BuiltIn_Print_Area">#REF!</definedName>
    <definedName name="FILA" localSheetId="0">#REF!</definedName>
    <definedName name="FILA">#REF!</definedName>
    <definedName name="FILA_1">"#REF!"</definedName>
    <definedName name="FILA_1_1">"#REF!"</definedName>
    <definedName name="JJ" localSheetId="0">#REF!</definedName>
    <definedName name="JJ">#REF!</definedName>
    <definedName name="JJ_1" localSheetId="0">#REF!</definedName>
    <definedName name="JJ_1">#REF!</definedName>
    <definedName name="RANGO" localSheetId="0">#REF!</definedName>
    <definedName name="RANGO">#REF!</definedName>
    <definedName name="RANGO_1">"#REF!"</definedName>
    <definedName name="RANGO_1_1">"#REF!"</definedName>
    <definedName name="rango2" localSheetId="0">#REF!</definedName>
    <definedName name="rango2">#REF!</definedName>
    <definedName name="rango2_1" localSheetId="0">#REF!</definedName>
    <definedName name="rango2_1">#REF!</definedName>
  </definedNames>
  <calcPr calcId="162913"/>
</workbook>
</file>

<file path=xl/calcChain.xml><?xml version="1.0" encoding="utf-8"?>
<calcChain xmlns="http://schemas.openxmlformats.org/spreadsheetml/2006/main">
  <c r="J52" i="25" l="1"/>
  <c r="I730" i="25" l="1"/>
  <c r="I705" i="25"/>
  <c r="F704" i="25"/>
  <c r="G704" i="25" s="1"/>
  <c r="J704" i="25" s="1"/>
  <c r="F703" i="25"/>
  <c r="F702" i="25"/>
  <c r="F701" i="25"/>
  <c r="F700" i="25"/>
  <c r="F699" i="25"/>
  <c r="F698" i="25"/>
  <c r="F697" i="25"/>
  <c r="F696" i="25"/>
  <c r="F695" i="25"/>
  <c r="F694" i="25"/>
  <c r="F693" i="25"/>
  <c r="F692" i="25"/>
  <c r="F691" i="25"/>
  <c r="F690" i="25"/>
  <c r="F689" i="25"/>
  <c r="F688" i="25"/>
  <c r="F687" i="25"/>
  <c r="F686" i="25"/>
  <c r="F685" i="25"/>
  <c r="F684" i="25"/>
  <c r="F683" i="25"/>
  <c r="F682" i="25"/>
  <c r="F681" i="25"/>
  <c r="F680" i="25"/>
  <c r="F679" i="25"/>
  <c r="F678" i="25"/>
  <c r="F677" i="25"/>
  <c r="F676" i="25"/>
  <c r="F675" i="25"/>
  <c r="F674" i="25"/>
  <c r="F673" i="25"/>
  <c r="F672" i="25"/>
  <c r="F671" i="25"/>
  <c r="F670" i="25"/>
  <c r="F669" i="25"/>
  <c r="F668" i="25"/>
  <c r="F667" i="25"/>
  <c r="F666" i="25"/>
  <c r="F665" i="25"/>
  <c r="F664" i="25"/>
  <c r="F663" i="25"/>
  <c r="F662" i="25"/>
  <c r="F661" i="25"/>
  <c r="F660" i="25"/>
  <c r="F659" i="25"/>
  <c r="F658" i="25"/>
  <c r="F657" i="25"/>
  <c r="F656" i="25"/>
  <c r="F655" i="25"/>
  <c r="F654" i="25"/>
  <c r="F653" i="25"/>
  <c r="F652" i="25"/>
  <c r="F651" i="25"/>
  <c r="F650" i="25"/>
  <c r="F649" i="25"/>
  <c r="F648" i="25"/>
  <c r="F647" i="25"/>
  <c r="F646" i="25"/>
  <c r="F645" i="25"/>
  <c r="F644" i="25"/>
  <c r="F643" i="25"/>
  <c r="F642" i="25"/>
  <c r="I638" i="25"/>
  <c r="I594" i="25"/>
  <c r="I556" i="25"/>
  <c r="I421" i="25"/>
  <c r="I425" i="25"/>
  <c r="I389" i="25"/>
  <c r="I390" i="25" s="1"/>
  <c r="I381" i="25"/>
  <c r="I382" i="25" s="1"/>
  <c r="I374" i="25"/>
  <c r="I375" i="25" s="1"/>
  <c r="F359" i="25"/>
  <c r="G359" i="25" s="1"/>
  <c r="J359" i="25" s="1"/>
  <c r="F358" i="25"/>
  <c r="G358" i="25" s="1"/>
  <c r="J358" i="25" s="1"/>
  <c r="I328" i="25"/>
  <c r="I329" i="25" s="1"/>
  <c r="F327" i="25"/>
  <c r="G327" i="25" s="1"/>
  <c r="J327" i="25" s="1"/>
  <c r="F326" i="25"/>
  <c r="G326" i="25" s="1"/>
  <c r="J326" i="25" s="1"/>
  <c r="F325" i="25"/>
  <c r="F319" i="25"/>
  <c r="G319" i="25" s="1"/>
  <c r="J319" i="25" s="1"/>
  <c r="F318" i="25"/>
  <c r="G318" i="25" s="1"/>
  <c r="J318" i="25" s="1"/>
  <c r="XFD318" i="25" s="1"/>
  <c r="I272" i="25"/>
  <c r="J271" i="25"/>
  <c r="J272" i="25" s="1"/>
  <c r="I268" i="25"/>
  <c r="I262" i="25"/>
  <c r="I111" i="25"/>
  <c r="I112" i="25" s="1"/>
  <c r="I160" i="25"/>
  <c r="I196" i="25"/>
  <c r="I197" i="25" s="1"/>
  <c r="I206" i="25"/>
  <c r="I207" i="25" s="1"/>
  <c r="I219" i="25"/>
  <c r="I220" i="25" s="1"/>
  <c r="I237" i="25"/>
  <c r="F236" i="25"/>
  <c r="G236" i="25" s="1"/>
  <c r="F235" i="25"/>
  <c r="G235" i="25" s="1"/>
  <c r="F234" i="25"/>
  <c r="G234" i="25" s="1"/>
  <c r="F233" i="25"/>
  <c r="G233" i="25" s="1"/>
  <c r="F232" i="25"/>
  <c r="G232" i="25" s="1"/>
  <c r="F231" i="25"/>
  <c r="G231" i="25" s="1"/>
  <c r="I228" i="25"/>
  <c r="I238" i="25" s="1"/>
  <c r="F227" i="25"/>
  <c r="F226" i="25"/>
  <c r="F225" i="25"/>
  <c r="G225" i="25" s="1"/>
  <c r="J225" i="25" s="1"/>
  <c r="F224" i="25"/>
  <c r="G224" i="25" s="1"/>
  <c r="J224" i="25" s="1"/>
  <c r="F218" i="25"/>
  <c r="F217" i="25"/>
  <c r="F216" i="25"/>
  <c r="F215" i="25"/>
  <c r="G215" i="25" s="1"/>
  <c r="J215" i="25" s="1"/>
  <c r="F214" i="25"/>
  <c r="G214" i="25" s="1"/>
  <c r="J214" i="25" s="1"/>
  <c r="F213" i="25"/>
  <c r="G213" i="25" s="1"/>
  <c r="J213" i="25" s="1"/>
  <c r="F212" i="25"/>
  <c r="G212" i="25" s="1"/>
  <c r="J212" i="25" s="1"/>
  <c r="F211" i="25"/>
  <c r="G211" i="25" s="1"/>
  <c r="J211" i="25" s="1"/>
  <c r="G218" i="25"/>
  <c r="J218" i="25" s="1"/>
  <c r="G217" i="25"/>
  <c r="J217" i="25" s="1"/>
  <c r="G216" i="25"/>
  <c r="J216" i="25" s="1"/>
  <c r="F205" i="25"/>
  <c r="G205" i="25" s="1"/>
  <c r="J205" i="25" s="1"/>
  <c r="F204" i="25"/>
  <c r="G204" i="25" s="1"/>
  <c r="J204" i="25" s="1"/>
  <c r="F203" i="25"/>
  <c r="G203" i="25" s="1"/>
  <c r="J203" i="25" s="1"/>
  <c r="F202" i="25"/>
  <c r="G202" i="25" s="1"/>
  <c r="J202" i="25" s="1"/>
  <c r="F201" i="25"/>
  <c r="E151" i="25"/>
  <c r="F151" i="25" s="1"/>
  <c r="E150" i="25"/>
  <c r="F150" i="25" s="1"/>
  <c r="I164" i="25"/>
  <c r="G163" i="25"/>
  <c r="J163" i="25" s="1"/>
  <c r="J164" i="25" s="1"/>
  <c r="I147" i="25"/>
  <c r="I152" i="25" s="1"/>
  <c r="F146" i="25"/>
  <c r="F145" i="25"/>
  <c r="F144" i="25"/>
  <c r="F143" i="25"/>
  <c r="F142" i="25"/>
  <c r="F141" i="25"/>
  <c r="F140" i="25"/>
  <c r="F139" i="25"/>
  <c r="F138" i="25"/>
  <c r="F137" i="25"/>
  <c r="F136" i="25"/>
  <c r="F135" i="25"/>
  <c r="F134" i="25"/>
  <c r="F133" i="25"/>
  <c r="F132" i="25"/>
  <c r="F131" i="25"/>
  <c r="I52" i="25"/>
  <c r="I86" i="25"/>
  <c r="I100" i="25"/>
  <c r="F99" i="25"/>
  <c r="F98" i="25"/>
  <c r="F97" i="25"/>
  <c r="F96" i="25"/>
  <c r="F95" i="25"/>
  <c r="F94" i="25"/>
  <c r="F93" i="25"/>
  <c r="F92" i="25"/>
  <c r="F91" i="25"/>
  <c r="F90" i="25"/>
  <c r="F89" i="25"/>
  <c r="I639" i="25" l="1"/>
  <c r="I731" i="25" s="1"/>
  <c r="I426" i="25"/>
  <c r="J360" i="25"/>
  <c r="XFD358" i="25"/>
  <c r="I273" i="25"/>
  <c r="J320" i="25"/>
  <c r="J219" i="25"/>
  <c r="J220" i="25" s="1"/>
  <c r="G150" i="25"/>
  <c r="J150" i="25" s="1"/>
  <c r="G151" i="25"/>
  <c r="J151" i="25" s="1"/>
  <c r="J152" i="25" l="1"/>
  <c r="F407" i="25" l="1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I402" i="25"/>
  <c r="F247" i="25"/>
  <c r="F246" i="25"/>
  <c r="F188" i="25" l="1"/>
  <c r="F183" i="25"/>
  <c r="G183" i="25" s="1"/>
  <c r="J183" i="25" s="1"/>
  <c r="F170" i="25"/>
  <c r="G170" i="25" s="1"/>
  <c r="J170" i="25" s="1"/>
  <c r="F171" i="25"/>
  <c r="G171" i="25" s="1"/>
  <c r="J171" i="25" s="1"/>
  <c r="F172" i="25"/>
  <c r="G172" i="25" s="1"/>
  <c r="J172" i="25" s="1"/>
  <c r="F173" i="25"/>
  <c r="G173" i="25" s="1"/>
  <c r="J173" i="25" s="1"/>
  <c r="F174" i="25"/>
  <c r="G174" i="25" s="1"/>
  <c r="J174" i="25" s="1"/>
  <c r="F175" i="25"/>
  <c r="G175" i="25" s="1"/>
  <c r="J175" i="25" s="1"/>
  <c r="F176" i="25"/>
  <c r="G176" i="25" s="1"/>
  <c r="J176" i="25" s="1"/>
  <c r="F177" i="25"/>
  <c r="G177" i="25" s="1"/>
  <c r="J177" i="25" s="1"/>
  <c r="F178" i="25"/>
  <c r="G178" i="25" s="1"/>
  <c r="J178" i="25" s="1"/>
  <c r="F179" i="25"/>
  <c r="G179" i="25" s="1"/>
  <c r="J179" i="25" s="1"/>
  <c r="F180" i="25"/>
  <c r="G180" i="25" s="1"/>
  <c r="J180" i="25" s="1"/>
  <c r="F181" i="25"/>
  <c r="G181" i="25" s="1"/>
  <c r="J181" i="25" s="1"/>
  <c r="F182" i="25"/>
  <c r="G182" i="25" s="1"/>
  <c r="J182" i="25" s="1"/>
  <c r="F184" i="25"/>
  <c r="G184" i="25" s="1"/>
  <c r="J184" i="25" s="1"/>
  <c r="G188" i="25"/>
  <c r="J188" i="25" s="1"/>
  <c r="F189" i="25"/>
  <c r="G189" i="25" s="1"/>
  <c r="J189" i="25" s="1"/>
  <c r="F190" i="25"/>
  <c r="G190" i="25" s="1"/>
  <c r="J190" i="25" s="1"/>
  <c r="F191" i="25"/>
  <c r="G191" i="25" s="1"/>
  <c r="J191" i="25" s="1"/>
  <c r="F192" i="25"/>
  <c r="G192" i="25" s="1"/>
  <c r="J192" i="25" s="1"/>
  <c r="F193" i="25"/>
  <c r="G193" i="25" s="1"/>
  <c r="J193" i="25" s="1"/>
  <c r="F194" i="25"/>
  <c r="G194" i="25" s="1"/>
  <c r="J194" i="25" s="1"/>
  <c r="F195" i="25"/>
  <c r="G195" i="25" s="1"/>
  <c r="J195" i="25" s="1"/>
  <c r="E187" i="25"/>
  <c r="F187" i="25" s="1"/>
  <c r="E186" i="25"/>
  <c r="E185" i="25"/>
  <c r="F185" i="25" s="1"/>
  <c r="F169" i="25"/>
  <c r="F186" i="25" l="1"/>
  <c r="G186" i="25" s="1"/>
  <c r="J186" i="25" s="1"/>
  <c r="G187" i="25"/>
  <c r="J187" i="25" s="1"/>
  <c r="G185" i="25"/>
  <c r="J185" i="25" s="1"/>
  <c r="F597" i="25"/>
  <c r="G700" i="25"/>
  <c r="J700" i="25" s="1"/>
  <c r="G701" i="25"/>
  <c r="J701" i="25" s="1"/>
  <c r="G702" i="25"/>
  <c r="J702" i="25" s="1"/>
  <c r="G679" i="25"/>
  <c r="J679" i="25" s="1"/>
  <c r="G680" i="25"/>
  <c r="J680" i="25" s="1"/>
  <c r="G681" i="25"/>
  <c r="J681" i="25" s="1"/>
  <c r="G682" i="25"/>
  <c r="J682" i="25" s="1"/>
  <c r="G683" i="25"/>
  <c r="J683" i="25" s="1"/>
  <c r="G684" i="25"/>
  <c r="J684" i="25" s="1"/>
  <c r="G686" i="25"/>
  <c r="J686" i="25" s="1"/>
  <c r="G687" i="25"/>
  <c r="J687" i="25" s="1"/>
  <c r="G688" i="25"/>
  <c r="J688" i="25" s="1"/>
  <c r="G689" i="25"/>
  <c r="J689" i="25" s="1"/>
  <c r="G690" i="25"/>
  <c r="J690" i="25" s="1"/>
  <c r="G691" i="25"/>
  <c r="J691" i="25" s="1"/>
  <c r="G692" i="25"/>
  <c r="J692" i="25" s="1"/>
  <c r="G693" i="25"/>
  <c r="J693" i="25" s="1"/>
  <c r="G694" i="25"/>
  <c r="J694" i="25" s="1"/>
  <c r="G695" i="25"/>
  <c r="J695" i="25" s="1"/>
  <c r="G696" i="25"/>
  <c r="J696" i="25" s="1"/>
  <c r="G697" i="25"/>
  <c r="J697" i="25" s="1"/>
  <c r="G698" i="25"/>
  <c r="J698" i="25" s="1"/>
  <c r="G699" i="25"/>
  <c r="J699" i="25" s="1"/>
  <c r="G685" i="25"/>
  <c r="J685" i="25" s="1"/>
  <c r="F598" i="25"/>
  <c r="F599" i="25"/>
  <c r="F600" i="25"/>
  <c r="F601" i="25"/>
  <c r="F602" i="25"/>
  <c r="F603" i="25"/>
  <c r="F604" i="25"/>
  <c r="F605" i="25"/>
  <c r="F606" i="25"/>
  <c r="F607" i="25"/>
  <c r="F608" i="25"/>
  <c r="F609" i="25"/>
  <c r="F610" i="25"/>
  <c r="F611" i="25"/>
  <c r="F612" i="25"/>
  <c r="F613" i="25"/>
  <c r="F614" i="25"/>
  <c r="F615" i="25"/>
  <c r="F616" i="25"/>
  <c r="F617" i="25"/>
  <c r="F618" i="25"/>
  <c r="F619" i="25"/>
  <c r="F620" i="25"/>
  <c r="F621" i="25"/>
  <c r="F622" i="25"/>
  <c r="F623" i="25"/>
  <c r="F624" i="25"/>
  <c r="F625" i="25"/>
  <c r="F626" i="25"/>
  <c r="F627" i="25"/>
  <c r="F628" i="25"/>
  <c r="F629" i="25"/>
  <c r="F630" i="25"/>
  <c r="F631" i="25"/>
  <c r="F632" i="25"/>
  <c r="F633" i="25"/>
  <c r="F634" i="25"/>
  <c r="F635" i="25"/>
  <c r="F636" i="25"/>
  <c r="F637" i="25"/>
  <c r="G637" i="25" s="1"/>
  <c r="J637" i="25" s="1"/>
  <c r="G703" i="25" l="1"/>
  <c r="J703" i="25" s="1"/>
  <c r="G664" i="25"/>
  <c r="J664" i="25" s="1"/>
  <c r="G665" i="25"/>
  <c r="J665" i="25" s="1"/>
  <c r="G666" i="25"/>
  <c r="J666" i="25" s="1"/>
  <c r="G667" i="25"/>
  <c r="J667" i="25" s="1"/>
  <c r="G668" i="25"/>
  <c r="J668" i="25" s="1"/>
  <c r="G669" i="25"/>
  <c r="J669" i="25" s="1"/>
  <c r="G670" i="25"/>
  <c r="J670" i="25" s="1"/>
  <c r="G671" i="25"/>
  <c r="J671" i="25" s="1"/>
  <c r="G678" i="25"/>
  <c r="J678" i="25" s="1"/>
  <c r="G646" i="25"/>
  <c r="J646" i="25" s="1"/>
  <c r="G647" i="25"/>
  <c r="J647" i="25" s="1"/>
  <c r="G648" i="25"/>
  <c r="J648" i="25" s="1"/>
  <c r="G675" i="25"/>
  <c r="J675" i="25" s="1"/>
  <c r="G674" i="25"/>
  <c r="J674" i="25" s="1"/>
  <c r="G626" i="25"/>
  <c r="J626" i="25" s="1"/>
  <c r="G625" i="25"/>
  <c r="J625" i="25" s="1"/>
  <c r="G673" i="25"/>
  <c r="J673" i="25" s="1"/>
  <c r="G624" i="25"/>
  <c r="J624" i="25" s="1"/>
  <c r="G623" i="25"/>
  <c r="J623" i="25" s="1"/>
  <c r="G622" i="25"/>
  <c r="J622" i="25" s="1"/>
  <c r="G672" i="25"/>
  <c r="J672" i="25" s="1"/>
  <c r="F560" i="25"/>
  <c r="F561" i="25"/>
  <c r="F563" i="25"/>
  <c r="F565" i="25"/>
  <c r="F566" i="25"/>
  <c r="F567" i="25"/>
  <c r="F568" i="25"/>
  <c r="F569" i="25"/>
  <c r="F570" i="25"/>
  <c r="F571" i="25"/>
  <c r="F572" i="25"/>
  <c r="F573" i="25"/>
  <c r="F574" i="25"/>
  <c r="F575" i="25"/>
  <c r="F576" i="25"/>
  <c r="F577" i="25"/>
  <c r="F578" i="25"/>
  <c r="F579" i="25"/>
  <c r="F580" i="25"/>
  <c r="F581" i="25"/>
  <c r="F583" i="25"/>
  <c r="F584" i="25"/>
  <c r="F585" i="25"/>
  <c r="F586" i="25"/>
  <c r="F587" i="25"/>
  <c r="F588" i="25"/>
  <c r="F590" i="25"/>
  <c r="F591" i="25"/>
  <c r="F592" i="25"/>
  <c r="F593" i="25"/>
  <c r="F559" i="25"/>
  <c r="F472" i="25"/>
  <c r="G472" i="25" s="1"/>
  <c r="J472" i="25" s="1"/>
  <c r="F473" i="25"/>
  <c r="G473" i="25" s="1"/>
  <c r="J473" i="25" s="1"/>
  <c r="F474" i="25"/>
  <c r="G474" i="25" s="1"/>
  <c r="J474" i="25" s="1"/>
  <c r="F475" i="25"/>
  <c r="G475" i="25" s="1"/>
  <c r="J475" i="25" s="1"/>
  <c r="F476" i="25"/>
  <c r="G476" i="25" s="1"/>
  <c r="J476" i="25" s="1"/>
  <c r="F477" i="25"/>
  <c r="G477" i="25" s="1"/>
  <c r="J477" i="25" s="1"/>
  <c r="F478" i="25"/>
  <c r="G478" i="25" s="1"/>
  <c r="J478" i="25" s="1"/>
  <c r="F479" i="25"/>
  <c r="G479" i="25" s="1"/>
  <c r="J479" i="25" s="1"/>
  <c r="F480" i="25"/>
  <c r="G480" i="25" s="1"/>
  <c r="J480" i="25" s="1"/>
  <c r="F481" i="25"/>
  <c r="G481" i="25" s="1"/>
  <c r="J481" i="25" s="1"/>
  <c r="F482" i="25"/>
  <c r="G482" i="25" s="1"/>
  <c r="J482" i="25" s="1"/>
  <c r="F483" i="25"/>
  <c r="G483" i="25" s="1"/>
  <c r="J483" i="25" s="1"/>
  <c r="F484" i="25"/>
  <c r="G484" i="25" s="1"/>
  <c r="J484" i="25" s="1"/>
  <c r="F485" i="25"/>
  <c r="G485" i="25" s="1"/>
  <c r="J485" i="25" s="1"/>
  <c r="F486" i="25"/>
  <c r="G486" i="25" s="1"/>
  <c r="J486" i="25" s="1"/>
  <c r="F487" i="25"/>
  <c r="G487" i="25" s="1"/>
  <c r="J487" i="25" s="1"/>
  <c r="F488" i="25"/>
  <c r="G488" i="25" s="1"/>
  <c r="J488" i="25" s="1"/>
  <c r="F489" i="25"/>
  <c r="G489" i="25" s="1"/>
  <c r="J489" i="25" s="1"/>
  <c r="F490" i="25"/>
  <c r="G490" i="25" s="1"/>
  <c r="J490" i="25" s="1"/>
  <c r="F491" i="25"/>
  <c r="G491" i="25" s="1"/>
  <c r="J491" i="25" s="1"/>
  <c r="F492" i="25"/>
  <c r="G492" i="25" s="1"/>
  <c r="J492" i="25" s="1"/>
  <c r="F493" i="25"/>
  <c r="G493" i="25" s="1"/>
  <c r="J493" i="25" s="1"/>
  <c r="F494" i="25"/>
  <c r="G494" i="25" s="1"/>
  <c r="J494" i="25" s="1"/>
  <c r="F495" i="25"/>
  <c r="G495" i="25" s="1"/>
  <c r="J495" i="25" s="1"/>
  <c r="F496" i="25"/>
  <c r="G496" i="25" s="1"/>
  <c r="J496" i="25" s="1"/>
  <c r="F497" i="25"/>
  <c r="G497" i="25" s="1"/>
  <c r="J497" i="25" s="1"/>
  <c r="F498" i="25"/>
  <c r="G498" i="25" s="1"/>
  <c r="J498" i="25" s="1"/>
  <c r="F499" i="25"/>
  <c r="G499" i="25" s="1"/>
  <c r="J499" i="25" s="1"/>
  <c r="F500" i="25"/>
  <c r="G500" i="25" s="1"/>
  <c r="J500" i="25" s="1"/>
  <c r="F501" i="25"/>
  <c r="G501" i="25" s="1"/>
  <c r="J501" i="25" s="1"/>
  <c r="F502" i="25"/>
  <c r="G502" i="25" s="1"/>
  <c r="J502" i="25" s="1"/>
  <c r="F503" i="25"/>
  <c r="G503" i="25" s="1"/>
  <c r="J503" i="25" s="1"/>
  <c r="F504" i="25"/>
  <c r="G504" i="25" s="1"/>
  <c r="J504" i="25" s="1"/>
  <c r="F505" i="25"/>
  <c r="G505" i="25" s="1"/>
  <c r="J505" i="25" s="1"/>
  <c r="F506" i="25"/>
  <c r="G506" i="25" s="1"/>
  <c r="J506" i="25" s="1"/>
  <c r="F507" i="25"/>
  <c r="G507" i="25" s="1"/>
  <c r="J507" i="25" s="1"/>
  <c r="F508" i="25"/>
  <c r="G508" i="25" s="1"/>
  <c r="J508" i="25" s="1"/>
  <c r="F509" i="25"/>
  <c r="G509" i="25" s="1"/>
  <c r="J509" i="25" s="1"/>
  <c r="F510" i="25"/>
  <c r="G510" i="25" s="1"/>
  <c r="J510" i="25" s="1"/>
  <c r="F511" i="25"/>
  <c r="G511" i="25" s="1"/>
  <c r="J511" i="25" s="1"/>
  <c r="F512" i="25"/>
  <c r="G512" i="25" s="1"/>
  <c r="J512" i="25" s="1"/>
  <c r="F513" i="25"/>
  <c r="G513" i="25" s="1"/>
  <c r="J513" i="25" s="1"/>
  <c r="F514" i="25"/>
  <c r="G514" i="25" s="1"/>
  <c r="J514" i="25" s="1"/>
  <c r="F515" i="25"/>
  <c r="G515" i="25" s="1"/>
  <c r="J515" i="25" s="1"/>
  <c r="F516" i="25"/>
  <c r="G516" i="25" s="1"/>
  <c r="J516" i="25" s="1"/>
  <c r="F517" i="25"/>
  <c r="G517" i="25" s="1"/>
  <c r="J517" i="25" s="1"/>
  <c r="F518" i="25"/>
  <c r="G518" i="25" s="1"/>
  <c r="J518" i="25" s="1"/>
  <c r="F519" i="25"/>
  <c r="G519" i="25" s="1"/>
  <c r="J519" i="25" s="1"/>
  <c r="F520" i="25"/>
  <c r="G520" i="25" s="1"/>
  <c r="J520" i="25" s="1"/>
  <c r="F521" i="25"/>
  <c r="G521" i="25" s="1"/>
  <c r="J521" i="25" s="1"/>
  <c r="F522" i="25"/>
  <c r="G522" i="25" s="1"/>
  <c r="J522" i="25" s="1"/>
  <c r="F523" i="25"/>
  <c r="G523" i="25" s="1"/>
  <c r="J523" i="25" s="1"/>
  <c r="F524" i="25"/>
  <c r="G524" i="25" s="1"/>
  <c r="J524" i="25" s="1"/>
  <c r="F525" i="25"/>
  <c r="G525" i="25" s="1"/>
  <c r="J525" i="25" s="1"/>
  <c r="F526" i="25"/>
  <c r="G526" i="25" s="1"/>
  <c r="J526" i="25" s="1"/>
  <c r="F527" i="25"/>
  <c r="G527" i="25" s="1"/>
  <c r="J527" i="25" s="1"/>
  <c r="F528" i="25"/>
  <c r="G528" i="25" s="1"/>
  <c r="J528" i="25" s="1"/>
  <c r="F529" i="25"/>
  <c r="G529" i="25" s="1"/>
  <c r="J529" i="25" s="1"/>
  <c r="F530" i="25"/>
  <c r="G530" i="25" s="1"/>
  <c r="J530" i="25" s="1"/>
  <c r="F531" i="25"/>
  <c r="G531" i="25" s="1"/>
  <c r="J531" i="25" s="1"/>
  <c r="F532" i="25"/>
  <c r="G532" i="25" s="1"/>
  <c r="J532" i="25" s="1"/>
  <c r="F533" i="25"/>
  <c r="G533" i="25" s="1"/>
  <c r="J533" i="25" s="1"/>
  <c r="F534" i="25"/>
  <c r="G534" i="25" s="1"/>
  <c r="J534" i="25" s="1"/>
  <c r="F535" i="25"/>
  <c r="G535" i="25" s="1"/>
  <c r="J535" i="25" s="1"/>
  <c r="F536" i="25"/>
  <c r="G536" i="25" s="1"/>
  <c r="J536" i="25" s="1"/>
  <c r="F537" i="25"/>
  <c r="G537" i="25" s="1"/>
  <c r="J537" i="25" s="1"/>
  <c r="F538" i="25"/>
  <c r="G538" i="25" s="1"/>
  <c r="J538" i="25" s="1"/>
  <c r="F539" i="25"/>
  <c r="G539" i="25" s="1"/>
  <c r="J539" i="25" s="1"/>
  <c r="F540" i="25"/>
  <c r="G540" i="25" s="1"/>
  <c r="J540" i="25" s="1"/>
  <c r="F541" i="25"/>
  <c r="G541" i="25" s="1"/>
  <c r="J541" i="25" s="1"/>
  <c r="F542" i="25"/>
  <c r="G542" i="25" s="1"/>
  <c r="J542" i="25" s="1"/>
  <c r="F543" i="25"/>
  <c r="G543" i="25" s="1"/>
  <c r="J543" i="25" s="1"/>
  <c r="F544" i="25"/>
  <c r="G544" i="25" s="1"/>
  <c r="J544" i="25" s="1"/>
  <c r="F545" i="25"/>
  <c r="G545" i="25" s="1"/>
  <c r="J545" i="25" s="1"/>
  <c r="F546" i="25"/>
  <c r="G546" i="25" s="1"/>
  <c r="J546" i="25" s="1"/>
  <c r="F547" i="25"/>
  <c r="G547" i="25" s="1"/>
  <c r="J547" i="25" s="1"/>
  <c r="F548" i="25"/>
  <c r="G548" i="25" s="1"/>
  <c r="J548" i="25" s="1"/>
  <c r="F549" i="25"/>
  <c r="G549" i="25" s="1"/>
  <c r="J549" i="25" s="1"/>
  <c r="F550" i="25"/>
  <c r="G550" i="25" s="1"/>
  <c r="J550" i="25" s="1"/>
  <c r="F551" i="25"/>
  <c r="G551" i="25" s="1"/>
  <c r="J551" i="25" s="1"/>
  <c r="F552" i="25"/>
  <c r="G552" i="25" s="1"/>
  <c r="J552" i="25" s="1"/>
  <c r="F553" i="25"/>
  <c r="G553" i="25" s="1"/>
  <c r="J553" i="25" s="1"/>
  <c r="F554" i="25"/>
  <c r="G554" i="25" s="1"/>
  <c r="J554" i="25" s="1"/>
  <c r="F555" i="25"/>
  <c r="G555" i="25" s="1"/>
  <c r="J555" i="25" s="1"/>
  <c r="F471" i="25"/>
  <c r="F303" i="25"/>
  <c r="G303" i="25" s="1"/>
  <c r="J303" i="25" s="1"/>
  <c r="F304" i="25"/>
  <c r="G304" i="25" s="1"/>
  <c r="J304" i="25" s="1"/>
  <c r="F305" i="25"/>
  <c r="G305" i="25" s="1"/>
  <c r="J305" i="25" s="1"/>
  <c r="F306" i="25"/>
  <c r="G306" i="25" s="1"/>
  <c r="J306" i="25" s="1"/>
  <c r="F307" i="25"/>
  <c r="G307" i="25" s="1"/>
  <c r="J307" i="25" s="1"/>
  <c r="F308" i="25"/>
  <c r="G308" i="25" s="1"/>
  <c r="J308" i="25" s="1"/>
  <c r="F309" i="25"/>
  <c r="G309" i="25" s="1"/>
  <c r="J309" i="25" s="1"/>
  <c r="F310" i="25"/>
  <c r="G310" i="25" s="1"/>
  <c r="J310" i="25" s="1"/>
  <c r="F311" i="25"/>
  <c r="G311" i="25" s="1"/>
  <c r="J311" i="25" s="1"/>
  <c r="F312" i="25"/>
  <c r="G312" i="25" s="1"/>
  <c r="J312" i="25" s="1"/>
  <c r="F313" i="25"/>
  <c r="G313" i="25" s="1"/>
  <c r="J313" i="25" s="1"/>
  <c r="F314" i="25"/>
  <c r="G314" i="25" s="1"/>
  <c r="J314" i="25" s="1"/>
  <c r="F302" i="25"/>
  <c r="G302" i="25" s="1"/>
  <c r="J302" i="25" s="1"/>
  <c r="I315" i="25"/>
  <c r="F279" i="25"/>
  <c r="G279" i="25" s="1"/>
  <c r="J279" i="25" s="1"/>
  <c r="F280" i="25"/>
  <c r="G280" i="25" s="1"/>
  <c r="J280" i="25" s="1"/>
  <c r="F281" i="25"/>
  <c r="G281" i="25" s="1"/>
  <c r="J281" i="25" s="1"/>
  <c r="F282" i="25"/>
  <c r="G282" i="25" s="1"/>
  <c r="J282" i="25" s="1"/>
  <c r="F283" i="25"/>
  <c r="G283" i="25" s="1"/>
  <c r="J283" i="25" s="1"/>
  <c r="F284" i="25"/>
  <c r="G284" i="25" s="1"/>
  <c r="J284" i="25" s="1"/>
  <c r="F285" i="25"/>
  <c r="G285" i="25" s="1"/>
  <c r="J285" i="25" s="1"/>
  <c r="F286" i="25"/>
  <c r="G286" i="25" s="1"/>
  <c r="J286" i="25" s="1"/>
  <c r="F287" i="25"/>
  <c r="G287" i="25" s="1"/>
  <c r="J287" i="25" s="1"/>
  <c r="F288" i="25"/>
  <c r="G288" i="25" s="1"/>
  <c r="J288" i="25" s="1"/>
  <c r="F289" i="25"/>
  <c r="G289" i="25" s="1"/>
  <c r="J289" i="25" s="1"/>
  <c r="F290" i="25"/>
  <c r="G290" i="25" s="1"/>
  <c r="J290" i="25" s="1"/>
  <c r="F291" i="25"/>
  <c r="G291" i="25" s="1"/>
  <c r="J291" i="25" s="1"/>
  <c r="F292" i="25"/>
  <c r="G292" i="25" s="1"/>
  <c r="J292" i="25" s="1"/>
  <c r="F293" i="25"/>
  <c r="G293" i="25" s="1"/>
  <c r="J293" i="25" s="1"/>
  <c r="F294" i="25"/>
  <c r="G294" i="25" s="1"/>
  <c r="J294" i="25" s="1"/>
  <c r="F295" i="25"/>
  <c r="G295" i="25" s="1"/>
  <c r="J295" i="25" s="1"/>
  <c r="F296" i="25"/>
  <c r="G296" i="25" s="1"/>
  <c r="J296" i="25" s="1"/>
  <c r="F297" i="25"/>
  <c r="G297" i="25" s="1"/>
  <c r="J297" i="25" s="1"/>
  <c r="F298" i="25"/>
  <c r="G298" i="25" s="1"/>
  <c r="J298" i="25" s="1"/>
  <c r="F278" i="25"/>
  <c r="F277" i="25"/>
  <c r="J315" i="25" l="1"/>
  <c r="J236" i="25"/>
  <c r="J235" i="25"/>
  <c r="F159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35" i="25"/>
  <c r="G597" i="25"/>
  <c r="F460" i="25"/>
  <c r="F461" i="25"/>
  <c r="F462" i="25"/>
  <c r="F463" i="25"/>
  <c r="F464" i="25"/>
  <c r="F465" i="25"/>
  <c r="F459" i="25"/>
  <c r="F437" i="25"/>
  <c r="G437" i="25" s="1"/>
  <c r="J437" i="25" s="1"/>
  <c r="F431" i="25"/>
  <c r="G431" i="25" s="1"/>
  <c r="J431" i="25" s="1"/>
  <c r="F432" i="25"/>
  <c r="G432" i="25" s="1"/>
  <c r="J432" i="25" s="1"/>
  <c r="F433" i="25"/>
  <c r="G433" i="25" s="1"/>
  <c r="J433" i="25" s="1"/>
  <c r="F434" i="25"/>
  <c r="G434" i="25" s="1"/>
  <c r="J434" i="25" s="1"/>
  <c r="F435" i="25"/>
  <c r="G435" i="25" s="1"/>
  <c r="J435" i="25" s="1"/>
  <c r="F436" i="25"/>
  <c r="G436" i="25" s="1"/>
  <c r="J436" i="25" s="1"/>
  <c r="F438" i="25"/>
  <c r="G438" i="25" s="1"/>
  <c r="J438" i="25" s="1"/>
  <c r="F439" i="25"/>
  <c r="G439" i="25" s="1"/>
  <c r="J439" i="25" s="1"/>
  <c r="F440" i="25"/>
  <c r="G440" i="25" s="1"/>
  <c r="J440" i="25" s="1"/>
  <c r="F441" i="25"/>
  <c r="G441" i="25" s="1"/>
  <c r="J441" i="25" s="1"/>
  <c r="F442" i="25"/>
  <c r="G442" i="25" s="1"/>
  <c r="J442" i="25" s="1"/>
  <c r="F443" i="25"/>
  <c r="G443" i="25" s="1"/>
  <c r="J443" i="25" s="1"/>
  <c r="F444" i="25"/>
  <c r="G444" i="25" s="1"/>
  <c r="J444" i="25" s="1"/>
  <c r="F445" i="25"/>
  <c r="G445" i="25" s="1"/>
  <c r="J445" i="25" s="1"/>
  <c r="F446" i="25"/>
  <c r="G446" i="25" s="1"/>
  <c r="J446" i="25" s="1"/>
  <c r="F447" i="25"/>
  <c r="G447" i="25" s="1"/>
  <c r="J447" i="25" s="1"/>
  <c r="F448" i="25"/>
  <c r="G448" i="25" s="1"/>
  <c r="F449" i="25"/>
  <c r="G449" i="25" s="1"/>
  <c r="F450" i="25"/>
  <c r="G450" i="25" s="1"/>
  <c r="J450" i="25" s="1"/>
  <c r="F451" i="25"/>
  <c r="G451" i="25" s="1"/>
  <c r="F452" i="25"/>
  <c r="G452" i="25" s="1"/>
  <c r="J452" i="25" s="1"/>
  <c r="F453" i="25"/>
  <c r="G453" i="25" s="1"/>
  <c r="J453" i="25" s="1"/>
  <c r="F454" i="25"/>
  <c r="G454" i="25" s="1"/>
  <c r="J454" i="25" s="1"/>
  <c r="F430" i="25"/>
  <c r="G430" i="25" s="1"/>
  <c r="J430" i="25" s="1"/>
  <c r="I451" i="25"/>
  <c r="I449" i="25"/>
  <c r="J449" i="25" s="1"/>
  <c r="I448" i="25"/>
  <c r="E424" i="25"/>
  <c r="F424" i="25" s="1"/>
  <c r="G388" i="25"/>
  <c r="F401" i="25"/>
  <c r="F397" i="25"/>
  <c r="G397" i="25" s="1"/>
  <c r="J397" i="25" s="1"/>
  <c r="I398" i="25"/>
  <c r="F395" i="25"/>
  <c r="F396" i="25"/>
  <c r="F394" i="25"/>
  <c r="F710" i="25"/>
  <c r="F709" i="25"/>
  <c r="F713" i="25"/>
  <c r="F714" i="25"/>
  <c r="F715" i="25"/>
  <c r="F716" i="25"/>
  <c r="F717" i="25"/>
  <c r="F718" i="25"/>
  <c r="F719" i="25"/>
  <c r="F720" i="25"/>
  <c r="F721" i="25"/>
  <c r="F722" i="25"/>
  <c r="F723" i="25"/>
  <c r="F724" i="25"/>
  <c r="F725" i="25"/>
  <c r="F726" i="25"/>
  <c r="F727" i="25"/>
  <c r="F728" i="25"/>
  <c r="F729" i="25"/>
  <c r="F708" i="25"/>
  <c r="I455" i="25" l="1"/>
  <c r="I456" i="25" s="1"/>
  <c r="J448" i="25"/>
  <c r="J451" i="25"/>
  <c r="G710" i="25"/>
  <c r="J455" i="25" l="1"/>
  <c r="J456" i="25" s="1"/>
  <c r="F158" i="25" l="1"/>
  <c r="G158" i="25" s="1"/>
  <c r="J158" i="25" s="1"/>
  <c r="G159" i="25"/>
  <c r="J159" i="25" s="1"/>
  <c r="F157" i="25"/>
  <c r="G157" i="25" s="1"/>
  <c r="J157" i="25" s="1"/>
  <c r="F156" i="25"/>
  <c r="G156" i="25" s="1"/>
  <c r="J156" i="25" s="1"/>
  <c r="F155" i="25"/>
  <c r="G132" i="25"/>
  <c r="J132" i="25" s="1"/>
  <c r="G133" i="25"/>
  <c r="J133" i="25" s="1"/>
  <c r="G134" i="25"/>
  <c r="J134" i="25" s="1"/>
  <c r="G135" i="25"/>
  <c r="J135" i="25" s="1"/>
  <c r="G136" i="25"/>
  <c r="J136" i="25" s="1"/>
  <c r="G137" i="25"/>
  <c r="J137" i="25" s="1"/>
  <c r="G138" i="25"/>
  <c r="J138" i="25" s="1"/>
  <c r="G139" i="25"/>
  <c r="J139" i="25" s="1"/>
  <c r="G140" i="25"/>
  <c r="J140" i="25" s="1"/>
  <c r="G141" i="25"/>
  <c r="J141" i="25" s="1"/>
  <c r="G142" i="25"/>
  <c r="J142" i="25" s="1"/>
  <c r="G143" i="25"/>
  <c r="J143" i="25" s="1"/>
  <c r="G144" i="25"/>
  <c r="J144" i="25" s="1"/>
  <c r="G145" i="25"/>
  <c r="J145" i="25" s="1"/>
  <c r="G146" i="25"/>
  <c r="J146" i="25" s="1"/>
  <c r="G131" i="25"/>
  <c r="J131" i="25" s="1"/>
  <c r="F260" i="25"/>
  <c r="F261" i="25"/>
  <c r="F259" i="25"/>
  <c r="F266" i="25"/>
  <c r="F267" i="25"/>
  <c r="F265" i="25"/>
  <c r="J147" i="25" l="1"/>
  <c r="F118" i="25"/>
  <c r="F119" i="25"/>
  <c r="F120" i="25"/>
  <c r="F121" i="25"/>
  <c r="F122" i="25"/>
  <c r="F123" i="25"/>
  <c r="F124" i="25"/>
  <c r="F125" i="25"/>
  <c r="F126" i="25"/>
  <c r="F127" i="25"/>
  <c r="F117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5" i="25"/>
  <c r="F11" i="25" l="1"/>
  <c r="G729" i="25" l="1"/>
  <c r="J729" i="25" s="1"/>
  <c r="G728" i="25"/>
  <c r="J728" i="25" s="1"/>
  <c r="G727" i="25"/>
  <c r="J727" i="25" s="1"/>
  <c r="G726" i="25"/>
  <c r="J726" i="25" s="1"/>
  <c r="G725" i="25"/>
  <c r="J725" i="25" s="1"/>
  <c r="G724" i="25"/>
  <c r="J724" i="25" s="1"/>
  <c r="G723" i="25"/>
  <c r="J723" i="25" s="1"/>
  <c r="G722" i="25"/>
  <c r="J722" i="25" s="1"/>
  <c r="G721" i="25"/>
  <c r="J721" i="25" s="1"/>
  <c r="G720" i="25"/>
  <c r="J720" i="25" s="1"/>
  <c r="G719" i="25"/>
  <c r="J719" i="25" s="1"/>
  <c r="G718" i="25"/>
  <c r="J718" i="25" s="1"/>
  <c r="G717" i="25"/>
  <c r="J717" i="25" s="1"/>
  <c r="G716" i="25"/>
  <c r="J716" i="25" s="1"/>
  <c r="G715" i="25"/>
  <c r="J715" i="25" s="1"/>
  <c r="G714" i="25"/>
  <c r="J714" i="25" s="1"/>
  <c r="G713" i="25"/>
  <c r="J713" i="25" s="1"/>
  <c r="I466" i="25"/>
  <c r="I467" i="25" s="1"/>
  <c r="G465" i="25"/>
  <c r="J465" i="25" s="1"/>
  <c r="G464" i="25"/>
  <c r="J464" i="25" s="1"/>
  <c r="G463" i="25"/>
  <c r="J463" i="25" s="1"/>
  <c r="G462" i="25"/>
  <c r="J462" i="25" s="1"/>
  <c r="G461" i="25"/>
  <c r="J461" i="25" s="1"/>
  <c r="G460" i="25"/>
  <c r="J460" i="25" s="1"/>
  <c r="G459" i="25"/>
  <c r="J459" i="25" s="1"/>
  <c r="G201" i="25"/>
  <c r="J201" i="25" s="1"/>
  <c r="J206" i="25" s="1"/>
  <c r="J207" i="25" s="1"/>
  <c r="J232" i="25"/>
  <c r="J234" i="25"/>
  <c r="I243" i="25"/>
  <c r="E242" i="25"/>
  <c r="F242" i="25" s="1"/>
  <c r="J253" i="25"/>
  <c r="I248" i="25"/>
  <c r="I254" i="25"/>
  <c r="I128" i="25"/>
  <c r="G127" i="25"/>
  <c r="J127" i="25" s="1"/>
  <c r="G126" i="25"/>
  <c r="J126" i="25" s="1"/>
  <c r="G125" i="25"/>
  <c r="J125" i="25" s="1"/>
  <c r="G124" i="25"/>
  <c r="J124" i="25" s="1"/>
  <c r="G123" i="25"/>
  <c r="J123" i="25" s="1"/>
  <c r="G122" i="25"/>
  <c r="J122" i="25" s="1"/>
  <c r="G121" i="25"/>
  <c r="J121" i="25" s="1"/>
  <c r="G120" i="25"/>
  <c r="J120" i="25" s="1"/>
  <c r="G119" i="25"/>
  <c r="J119" i="25" s="1"/>
  <c r="G118" i="25"/>
  <c r="J118" i="25" s="1"/>
  <c r="G117" i="25"/>
  <c r="J117" i="25" s="1"/>
  <c r="G110" i="25"/>
  <c r="J110" i="25" s="1"/>
  <c r="G109" i="25"/>
  <c r="J109" i="25" s="1"/>
  <c r="G108" i="25"/>
  <c r="J108" i="25" s="1"/>
  <c r="G107" i="25"/>
  <c r="J107" i="25" s="1"/>
  <c r="G106" i="25"/>
  <c r="J106" i="25" s="1"/>
  <c r="G105" i="25"/>
  <c r="J105" i="25" s="1"/>
  <c r="G104" i="25"/>
  <c r="J104" i="25" s="1"/>
  <c r="G380" i="25"/>
  <c r="J380" i="25" s="1"/>
  <c r="J381" i="25" s="1"/>
  <c r="J382" i="25" s="1"/>
  <c r="G169" i="25"/>
  <c r="J169" i="25" s="1"/>
  <c r="J196" i="25" s="1"/>
  <c r="J197" i="25" s="1"/>
  <c r="G620" i="25"/>
  <c r="J620" i="25" s="1"/>
  <c r="G621" i="25"/>
  <c r="J621" i="25" s="1"/>
  <c r="G627" i="25"/>
  <c r="J627" i="25" s="1"/>
  <c r="G628" i="25"/>
  <c r="J628" i="25" s="1"/>
  <c r="G629" i="25"/>
  <c r="J629" i="25" s="1"/>
  <c r="G630" i="25"/>
  <c r="J630" i="25" s="1"/>
  <c r="G631" i="25"/>
  <c r="J631" i="25" s="1"/>
  <c r="G632" i="25"/>
  <c r="J632" i="25" s="1"/>
  <c r="G633" i="25"/>
  <c r="J633" i="25" s="1"/>
  <c r="G634" i="25"/>
  <c r="J634" i="25" s="1"/>
  <c r="G635" i="25"/>
  <c r="J635" i="25" s="1"/>
  <c r="G636" i="25"/>
  <c r="J636" i="25" s="1"/>
  <c r="G619" i="25"/>
  <c r="J619" i="25" s="1"/>
  <c r="G644" i="25"/>
  <c r="J644" i="25" s="1"/>
  <c r="G645" i="25"/>
  <c r="J645" i="25" s="1"/>
  <c r="G649" i="25"/>
  <c r="J649" i="25" s="1"/>
  <c r="G650" i="25"/>
  <c r="J650" i="25" s="1"/>
  <c r="G651" i="25"/>
  <c r="J651" i="25" s="1"/>
  <c r="G652" i="25"/>
  <c r="J652" i="25" s="1"/>
  <c r="G653" i="25"/>
  <c r="J653" i="25" s="1"/>
  <c r="G654" i="25"/>
  <c r="J654" i="25" s="1"/>
  <c r="G655" i="25"/>
  <c r="J655" i="25" s="1"/>
  <c r="G643" i="25"/>
  <c r="J643" i="25" s="1"/>
  <c r="G642" i="25"/>
  <c r="J642" i="25" s="1"/>
  <c r="G560" i="25"/>
  <c r="J560" i="25" s="1"/>
  <c r="G561" i="25"/>
  <c r="J561" i="25" s="1"/>
  <c r="G563" i="25"/>
  <c r="J563" i="25" s="1"/>
  <c r="G565" i="25"/>
  <c r="J565" i="25" s="1"/>
  <c r="G566" i="25"/>
  <c r="J566" i="25" s="1"/>
  <c r="G567" i="25"/>
  <c r="G568" i="25"/>
  <c r="G569" i="25"/>
  <c r="J569" i="25" s="1"/>
  <c r="G570" i="25"/>
  <c r="J570" i="25" s="1"/>
  <c r="G571" i="25"/>
  <c r="J571" i="25" s="1"/>
  <c r="G572" i="25"/>
  <c r="J572" i="25" s="1"/>
  <c r="G573" i="25"/>
  <c r="J573" i="25" s="1"/>
  <c r="G574" i="25"/>
  <c r="J574" i="25" s="1"/>
  <c r="G575" i="25"/>
  <c r="J575" i="25" s="1"/>
  <c r="G576" i="25"/>
  <c r="J576" i="25" s="1"/>
  <c r="G577" i="25"/>
  <c r="J577" i="25" s="1"/>
  <c r="G578" i="25"/>
  <c r="J578" i="25" s="1"/>
  <c r="G579" i="25"/>
  <c r="J579" i="25" s="1"/>
  <c r="G580" i="25"/>
  <c r="J580" i="25" s="1"/>
  <c r="G581" i="25"/>
  <c r="J581" i="25" s="1"/>
  <c r="G583" i="25"/>
  <c r="J583" i="25" s="1"/>
  <c r="G584" i="25"/>
  <c r="J584" i="25" s="1"/>
  <c r="G585" i="25"/>
  <c r="J585" i="25" s="1"/>
  <c r="G586" i="25"/>
  <c r="J586" i="25" s="1"/>
  <c r="G587" i="25"/>
  <c r="J587" i="25" s="1"/>
  <c r="G588" i="25"/>
  <c r="J588" i="25" s="1"/>
  <c r="G590" i="25"/>
  <c r="J590" i="25" s="1"/>
  <c r="G591" i="25"/>
  <c r="J591" i="25" s="1"/>
  <c r="G592" i="25"/>
  <c r="J592" i="25" s="1"/>
  <c r="G593" i="25"/>
  <c r="J593" i="25" s="1"/>
  <c r="G559" i="25"/>
  <c r="J559" i="25" s="1"/>
  <c r="E589" i="25"/>
  <c r="F589" i="25" s="1"/>
  <c r="E582" i="25"/>
  <c r="F582" i="25" s="1"/>
  <c r="E564" i="25"/>
  <c r="E562" i="25"/>
  <c r="F562" i="25" s="1"/>
  <c r="G471" i="25"/>
  <c r="J471" i="25" s="1"/>
  <c r="J556" i="25" s="1"/>
  <c r="G598" i="25"/>
  <c r="J598" i="25" s="1"/>
  <c r="G599" i="25"/>
  <c r="J599" i="25" s="1"/>
  <c r="G600" i="25"/>
  <c r="J600" i="25" s="1"/>
  <c r="G601" i="25"/>
  <c r="J601" i="25" s="1"/>
  <c r="G602" i="25"/>
  <c r="J602" i="25" s="1"/>
  <c r="G603" i="25"/>
  <c r="J603" i="25" s="1"/>
  <c r="G604" i="25"/>
  <c r="J604" i="25" s="1"/>
  <c r="G605" i="25"/>
  <c r="J605" i="25" s="1"/>
  <c r="G606" i="25"/>
  <c r="J606" i="25" s="1"/>
  <c r="G607" i="25"/>
  <c r="J607" i="25" s="1"/>
  <c r="G608" i="25"/>
  <c r="J608" i="25" s="1"/>
  <c r="G609" i="25"/>
  <c r="J609" i="25" s="1"/>
  <c r="G610" i="25"/>
  <c r="J610" i="25" s="1"/>
  <c r="G611" i="25"/>
  <c r="J611" i="25" s="1"/>
  <c r="G612" i="25"/>
  <c r="J612" i="25" s="1"/>
  <c r="G676" i="25"/>
  <c r="J676" i="25" s="1"/>
  <c r="G677" i="25"/>
  <c r="J677" i="25" s="1"/>
  <c r="G613" i="25"/>
  <c r="J613" i="25" s="1"/>
  <c r="G614" i="25"/>
  <c r="J614" i="25" s="1"/>
  <c r="G615" i="25"/>
  <c r="J615" i="25" s="1"/>
  <c r="G616" i="25"/>
  <c r="J616" i="25" s="1"/>
  <c r="G656" i="25"/>
  <c r="J656" i="25" s="1"/>
  <c r="G657" i="25"/>
  <c r="J657" i="25" s="1"/>
  <c r="G658" i="25"/>
  <c r="J658" i="25" s="1"/>
  <c r="G659" i="25"/>
  <c r="J659" i="25" s="1"/>
  <c r="G660" i="25"/>
  <c r="J660" i="25" s="1"/>
  <c r="G661" i="25"/>
  <c r="J661" i="25" s="1"/>
  <c r="G662" i="25"/>
  <c r="J662" i="25" s="1"/>
  <c r="G617" i="25"/>
  <c r="J617" i="25" s="1"/>
  <c r="G618" i="25"/>
  <c r="J618" i="25" s="1"/>
  <c r="J597" i="25"/>
  <c r="G663" i="25"/>
  <c r="J663" i="25" s="1"/>
  <c r="G424" i="25"/>
  <c r="J424" i="25" s="1"/>
  <c r="J425" i="25" s="1"/>
  <c r="G419" i="25"/>
  <c r="J419" i="25" s="1"/>
  <c r="G420" i="25"/>
  <c r="J420" i="25" s="1"/>
  <c r="G418" i="25"/>
  <c r="J418" i="25" s="1"/>
  <c r="G417" i="25"/>
  <c r="J417" i="25" s="1"/>
  <c r="G415" i="25"/>
  <c r="J415" i="25" s="1"/>
  <c r="G414" i="25"/>
  <c r="J414" i="25" s="1"/>
  <c r="G412" i="25"/>
  <c r="J412" i="25" s="1"/>
  <c r="G410" i="25"/>
  <c r="J410" i="25" s="1"/>
  <c r="G409" i="25"/>
  <c r="J409" i="25" s="1"/>
  <c r="G408" i="25"/>
  <c r="J408" i="25" s="1"/>
  <c r="G407" i="25"/>
  <c r="J407" i="25" s="1"/>
  <c r="G401" i="25"/>
  <c r="J401" i="25" s="1"/>
  <c r="J402" i="25" s="1"/>
  <c r="G396" i="25"/>
  <c r="J396" i="25" s="1"/>
  <c r="G394" i="25"/>
  <c r="J394" i="25" s="1"/>
  <c r="G395" i="25"/>
  <c r="J395" i="25" s="1"/>
  <c r="J388" i="25"/>
  <c r="J389" i="25" s="1"/>
  <c r="J390" i="25" s="1"/>
  <c r="G373" i="25"/>
  <c r="J373" i="25" s="1"/>
  <c r="J374" i="25" s="1"/>
  <c r="J375" i="25" s="1"/>
  <c r="F366" i="25"/>
  <c r="G366" i="25" s="1"/>
  <c r="J366" i="25" s="1"/>
  <c r="F367" i="25"/>
  <c r="G367" i="25" s="1"/>
  <c r="J367" i="25" s="1"/>
  <c r="F365" i="25"/>
  <c r="G365" i="25" s="1"/>
  <c r="J365" i="25" s="1"/>
  <c r="G336" i="25"/>
  <c r="J336" i="25" s="1"/>
  <c r="G337" i="25"/>
  <c r="J337" i="25" s="1"/>
  <c r="G338" i="25"/>
  <c r="J338" i="25" s="1"/>
  <c r="G339" i="25"/>
  <c r="J339" i="25" s="1"/>
  <c r="G340" i="25"/>
  <c r="J340" i="25" s="1"/>
  <c r="G341" i="25"/>
  <c r="J341" i="25" s="1"/>
  <c r="G342" i="25"/>
  <c r="J342" i="25" s="1"/>
  <c r="G343" i="25"/>
  <c r="J343" i="25" s="1"/>
  <c r="G344" i="25"/>
  <c r="J344" i="25" s="1"/>
  <c r="G345" i="25"/>
  <c r="J345" i="25" s="1"/>
  <c r="G346" i="25"/>
  <c r="J346" i="25" s="1"/>
  <c r="G347" i="25"/>
  <c r="J347" i="25" s="1"/>
  <c r="G348" i="25"/>
  <c r="J348" i="25" s="1"/>
  <c r="G349" i="25"/>
  <c r="J349" i="25" s="1"/>
  <c r="G350" i="25"/>
  <c r="J350" i="25" s="1"/>
  <c r="G351" i="25"/>
  <c r="J351" i="25" s="1"/>
  <c r="G352" i="25"/>
  <c r="J352" i="25" s="1"/>
  <c r="G353" i="25"/>
  <c r="J353" i="25" s="1"/>
  <c r="G354" i="25"/>
  <c r="J354" i="25" s="1"/>
  <c r="G335" i="25"/>
  <c r="J335" i="25" s="1"/>
  <c r="I355" i="25"/>
  <c r="I361" i="25" s="1"/>
  <c r="G325" i="25"/>
  <c r="J325" i="25" s="1"/>
  <c r="J328" i="25" s="1"/>
  <c r="J329" i="25" s="1"/>
  <c r="G267" i="25"/>
  <c r="J266" i="25"/>
  <c r="G265" i="25"/>
  <c r="J259" i="25"/>
  <c r="G261" i="25"/>
  <c r="G260" i="25"/>
  <c r="J265" i="25"/>
  <c r="J267" i="25"/>
  <c r="J252" i="25"/>
  <c r="J247" i="25"/>
  <c r="G251" i="25"/>
  <c r="G252" i="25"/>
  <c r="G253" i="25"/>
  <c r="J246" i="25"/>
  <c r="G90" i="25"/>
  <c r="J90" i="25" s="1"/>
  <c r="G91" i="25"/>
  <c r="J91" i="25" s="1"/>
  <c r="G92" i="25"/>
  <c r="J92" i="25" s="1"/>
  <c r="G93" i="25"/>
  <c r="J93" i="25" s="1"/>
  <c r="G94" i="25"/>
  <c r="J94" i="25" s="1"/>
  <c r="G95" i="25"/>
  <c r="J95" i="25" s="1"/>
  <c r="G96" i="25"/>
  <c r="J96" i="25" s="1"/>
  <c r="G97" i="25"/>
  <c r="J97" i="25" s="1"/>
  <c r="G98" i="25"/>
  <c r="J98" i="25" s="1"/>
  <c r="G99" i="25"/>
  <c r="J99" i="25" s="1"/>
  <c r="G89" i="25"/>
  <c r="J89" i="25" s="1"/>
  <c r="G57" i="25"/>
  <c r="J57" i="25" s="1"/>
  <c r="G58" i="25"/>
  <c r="J58" i="25" s="1"/>
  <c r="G59" i="25"/>
  <c r="J59" i="25" s="1"/>
  <c r="G60" i="25"/>
  <c r="J60" i="25" s="1"/>
  <c r="G61" i="25"/>
  <c r="J61" i="25" s="1"/>
  <c r="G62" i="25"/>
  <c r="J62" i="25" s="1"/>
  <c r="G63" i="25"/>
  <c r="J63" i="25" s="1"/>
  <c r="G64" i="25"/>
  <c r="J64" i="25" s="1"/>
  <c r="G65" i="25"/>
  <c r="J65" i="25" s="1"/>
  <c r="G66" i="25"/>
  <c r="J66" i="25" s="1"/>
  <c r="G67" i="25"/>
  <c r="J67" i="25" s="1"/>
  <c r="G68" i="25"/>
  <c r="J68" i="25" s="1"/>
  <c r="G69" i="25"/>
  <c r="J69" i="25" s="1"/>
  <c r="G70" i="25"/>
  <c r="J70" i="25" s="1"/>
  <c r="G71" i="25"/>
  <c r="J71" i="25" s="1"/>
  <c r="G72" i="25"/>
  <c r="J72" i="25" s="1"/>
  <c r="G73" i="25"/>
  <c r="J73" i="25" s="1"/>
  <c r="G74" i="25"/>
  <c r="J74" i="25" s="1"/>
  <c r="G75" i="25"/>
  <c r="J75" i="25" s="1"/>
  <c r="G76" i="25"/>
  <c r="J76" i="25" s="1"/>
  <c r="G77" i="25"/>
  <c r="J77" i="25" s="1"/>
  <c r="G78" i="25"/>
  <c r="J78" i="25" s="1"/>
  <c r="G79" i="25"/>
  <c r="J79" i="25" s="1"/>
  <c r="G80" i="25"/>
  <c r="J80" i="25" s="1"/>
  <c r="G81" i="25"/>
  <c r="J81" i="25" s="1"/>
  <c r="G83" i="25"/>
  <c r="J83" i="25" s="1"/>
  <c r="G84" i="25"/>
  <c r="J84" i="25" s="1"/>
  <c r="G85" i="25"/>
  <c r="J85" i="25" s="1"/>
  <c r="G56" i="25"/>
  <c r="J56" i="25" s="1"/>
  <c r="G55" i="25"/>
  <c r="J55" i="25" s="1"/>
  <c r="G82" i="25"/>
  <c r="J82" i="25" s="1"/>
  <c r="G12" i="25"/>
  <c r="J12" i="25" s="1"/>
  <c r="G13" i="25"/>
  <c r="J13" i="25" s="1"/>
  <c r="G14" i="25"/>
  <c r="J14" i="25" s="1"/>
  <c r="G15" i="25"/>
  <c r="J15" i="25" s="1"/>
  <c r="G16" i="25"/>
  <c r="J16" i="25" s="1"/>
  <c r="G17" i="25"/>
  <c r="J17" i="25" s="1"/>
  <c r="G18" i="25"/>
  <c r="J18" i="25" s="1"/>
  <c r="G19" i="25"/>
  <c r="J19" i="25" s="1"/>
  <c r="G20" i="25"/>
  <c r="J20" i="25" s="1"/>
  <c r="G21" i="25"/>
  <c r="J21" i="25" s="1"/>
  <c r="G22" i="25"/>
  <c r="J22" i="25" s="1"/>
  <c r="G23" i="25"/>
  <c r="J23" i="25" s="1"/>
  <c r="G24" i="25"/>
  <c r="J24" i="25" s="1"/>
  <c r="G25" i="25"/>
  <c r="J25" i="25" s="1"/>
  <c r="G26" i="25"/>
  <c r="J26" i="25" s="1"/>
  <c r="G27" i="25"/>
  <c r="J27" i="25" s="1"/>
  <c r="G28" i="25"/>
  <c r="J28" i="25" s="1"/>
  <c r="G29" i="25"/>
  <c r="J29" i="25" s="1"/>
  <c r="G30" i="25"/>
  <c r="J30" i="25" s="1"/>
  <c r="G31" i="25"/>
  <c r="J31" i="25" s="1"/>
  <c r="G32" i="25"/>
  <c r="J32" i="25" s="1"/>
  <c r="G33" i="25"/>
  <c r="J33" i="25" s="1"/>
  <c r="G34" i="25"/>
  <c r="J34" i="25" s="1"/>
  <c r="G35" i="25"/>
  <c r="J35" i="25" s="1"/>
  <c r="G36" i="25"/>
  <c r="J36" i="25" s="1"/>
  <c r="G37" i="25"/>
  <c r="J37" i="25" s="1"/>
  <c r="G38" i="25"/>
  <c r="J38" i="25" s="1"/>
  <c r="G39" i="25"/>
  <c r="J39" i="25" s="1"/>
  <c r="G40" i="25"/>
  <c r="J40" i="25" s="1"/>
  <c r="G41" i="25"/>
  <c r="J41" i="25" s="1"/>
  <c r="G42" i="25"/>
  <c r="J42" i="25" s="1"/>
  <c r="G43" i="25"/>
  <c r="J43" i="25" s="1"/>
  <c r="G44" i="25"/>
  <c r="J44" i="25" s="1"/>
  <c r="G45" i="25"/>
  <c r="J45" i="25" s="1"/>
  <c r="G46" i="25"/>
  <c r="J46" i="25" s="1"/>
  <c r="G47" i="25"/>
  <c r="J47" i="25" s="1"/>
  <c r="G48" i="25"/>
  <c r="J48" i="25" s="1"/>
  <c r="G49" i="25"/>
  <c r="J49" i="25" s="1"/>
  <c r="G50" i="25"/>
  <c r="J50" i="25" s="1"/>
  <c r="G51" i="25"/>
  <c r="J51" i="25" s="1"/>
  <c r="G11" i="25"/>
  <c r="J11" i="25" s="1"/>
  <c r="G226" i="25"/>
  <c r="J226" i="25" s="1"/>
  <c r="G227" i="25"/>
  <c r="J227" i="25" s="1"/>
  <c r="G155" i="25"/>
  <c r="J155" i="25" s="1"/>
  <c r="J160" i="25" s="1"/>
  <c r="J251" i="25"/>
  <c r="G278" i="25"/>
  <c r="J278" i="25" s="1"/>
  <c r="G277" i="25"/>
  <c r="J277" i="25" s="1"/>
  <c r="I299" i="25"/>
  <c r="I321" i="25" s="1"/>
  <c r="J705" i="25" l="1"/>
  <c r="J638" i="25"/>
  <c r="J111" i="25"/>
  <c r="J112" i="25" s="1"/>
  <c r="I255" i="25"/>
  <c r="J228" i="25"/>
  <c r="I165" i="25"/>
  <c r="J128" i="25"/>
  <c r="J165" i="25" s="1"/>
  <c r="J86" i="25"/>
  <c r="J100" i="25"/>
  <c r="J355" i="25"/>
  <c r="J361" i="25" s="1"/>
  <c r="F564" i="25"/>
  <c r="G564" i="25" s="1"/>
  <c r="J564" i="25" s="1"/>
  <c r="J398" i="25"/>
  <c r="J403" i="25" s="1"/>
  <c r="G246" i="25"/>
  <c r="J568" i="25"/>
  <c r="J268" i="25"/>
  <c r="I368" i="25"/>
  <c r="I369" i="25" s="1"/>
  <c r="J710" i="25"/>
  <c r="G259" i="25"/>
  <c r="I403" i="25"/>
  <c r="J254" i="25"/>
  <c r="J261" i="25"/>
  <c r="J260" i="25"/>
  <c r="G266" i="25"/>
  <c r="J368" i="25"/>
  <c r="J369" i="25" s="1"/>
  <c r="I101" i="25"/>
  <c r="J248" i="25"/>
  <c r="XFD302" i="25"/>
  <c r="G411" i="25"/>
  <c r="J411" i="25" s="1"/>
  <c r="J466" i="25"/>
  <c r="J467" i="25" s="1"/>
  <c r="G582" i="25"/>
  <c r="J582" i="25" s="1"/>
  <c r="J567" i="25"/>
  <c r="J299" i="25"/>
  <c r="J321" i="25" s="1"/>
  <c r="G416" i="25"/>
  <c r="J416" i="25" s="1"/>
  <c r="G247" i="25"/>
  <c r="G413" i="25"/>
  <c r="J413" i="25" s="1"/>
  <c r="G562" i="25"/>
  <c r="J562" i="25" s="1"/>
  <c r="G589" i="25"/>
  <c r="J589" i="25" s="1"/>
  <c r="G242" i="25"/>
  <c r="J242" i="25" s="1"/>
  <c r="J243" i="25" s="1"/>
  <c r="J421" i="25" l="1"/>
  <c r="J426" i="25" s="1"/>
  <c r="I732" i="25"/>
  <c r="J594" i="25"/>
  <c r="J639" i="25"/>
  <c r="J101" i="25"/>
  <c r="XFD290" i="25"/>
  <c r="XFD297" i="25"/>
  <c r="J262" i="25"/>
  <c r="J273" i="25" s="1"/>
  <c r="J255" i="25"/>
  <c r="XFD311" i="25" l="1"/>
  <c r="G708" i="25" l="1"/>
  <c r="J708" i="25" s="1"/>
  <c r="G709" i="25"/>
  <c r="J709" i="25" s="1"/>
  <c r="F711" i="25" l="1"/>
  <c r="G711" i="25" s="1"/>
  <c r="J711" i="25" s="1"/>
  <c r="F712" i="25"/>
  <c r="G712" i="25" s="1"/>
  <c r="J712" i="25" s="1"/>
  <c r="J730" i="25" l="1"/>
  <c r="J731" i="25" s="1"/>
  <c r="J233" i="25"/>
  <c r="J231" i="25"/>
  <c r="J237" i="25" l="1"/>
  <c r="J238" i="25" s="1"/>
  <c r="J732" i="25" s="1"/>
</calcChain>
</file>

<file path=xl/comments1.xml><?xml version="1.0" encoding="utf-8"?>
<comments xmlns="http://schemas.openxmlformats.org/spreadsheetml/2006/main">
  <authors>
    <author>ROMAN ELIECER MONTEALEGRE RAMIREZ - CTG/UND ADTVA</author>
    <author>DELL</author>
  </authors>
  <commentList>
    <comment ref="C5" authorId="0" shapeId="0">
      <text>
        <r>
          <rPr>
            <b/>
            <sz val="8"/>
            <color indexed="81"/>
            <rFont val="Tahoma"/>
            <family val="2"/>
          </rPr>
          <t xml:space="preserve">Escribir la referencia de catalogo o marca en caso de ser necesario
</t>
        </r>
      </text>
    </comment>
    <comment ref="B424" authorId="1" shapeId="0">
      <text>
        <r>
          <rPr>
            <b/>
            <sz val="9"/>
            <color indexed="81"/>
            <rFont val="Tahoma"/>
            <family val="2"/>
          </rPr>
          <t xml:space="preserve">JEFE PLANTA:
No se puede dar un proveedor especifico ya que estamos haciendo la invitación a uno nuevo.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<sst xmlns="http://schemas.openxmlformats.org/spreadsheetml/2006/main" count="1545" uniqueCount="807">
  <si>
    <t>EMPRESA DE SERIVICIOS PUBLICOS DE FLANDES "ESPUFLA E.S.P."</t>
  </si>
  <si>
    <t>ITEM No.</t>
  </si>
  <si>
    <t>DESCRIPCION DEL BIEN O SERVICIO</t>
  </si>
  <si>
    <t>REFERENCIA DEL PRODUCTO Ó SERVICIO</t>
  </si>
  <si>
    <t>UNIDAD DE MEDIDA</t>
  </si>
  <si>
    <t>VALOR</t>
  </si>
  <si>
    <t>INCREMENTO IPC</t>
  </si>
  <si>
    <t xml:space="preserve">VALOR UNITARIO </t>
  </si>
  <si>
    <t>PROYECTADO</t>
  </si>
  <si>
    <t>CANTIDAD</t>
  </si>
  <si>
    <t>1</t>
  </si>
  <si>
    <t>2</t>
  </si>
  <si>
    <t>3</t>
  </si>
  <si>
    <t>ADQUISICION DE BIENES ADMINISTRATIVOS</t>
  </si>
  <si>
    <t>UTILES DE PAPELERIA</t>
  </si>
  <si>
    <t xml:space="preserve">Carpeta Corriente Celuguia oficio   </t>
  </si>
  <si>
    <t>UND</t>
  </si>
  <si>
    <t xml:space="preserve">Carpeta Legajador   </t>
  </si>
  <si>
    <t xml:space="preserve">Carpeta AZ y/o Folder AZ   </t>
  </si>
  <si>
    <t>CJA</t>
  </si>
  <si>
    <t xml:space="preserve">Gancho Legajador Plástico   </t>
  </si>
  <si>
    <t xml:space="preserve">Gancho clips   </t>
  </si>
  <si>
    <t xml:space="preserve">Sacaganchos   </t>
  </si>
  <si>
    <t xml:space="preserve">Chinches Plastificados   </t>
  </si>
  <si>
    <t xml:space="preserve">Lapicero Boligrafo Mina Negra   </t>
  </si>
  <si>
    <t xml:space="preserve">Lápiz Mina Negra   </t>
  </si>
  <si>
    <t xml:space="preserve">Marcador Resaltador   </t>
  </si>
  <si>
    <t xml:space="preserve">Papel Bond Tamaño Carta 75 grs   </t>
  </si>
  <si>
    <t>RSM</t>
  </si>
  <si>
    <t xml:space="preserve">Papel Bond tamaño oficio * 75 grs   </t>
  </si>
  <si>
    <t>PAQ</t>
  </si>
  <si>
    <t xml:space="preserve">Sobre Manila oficio   </t>
  </si>
  <si>
    <t>BOL</t>
  </si>
  <si>
    <t xml:space="preserve">PEGASTIC   </t>
  </si>
  <si>
    <t xml:space="preserve">Bisturí Corriente Grande Plástico   </t>
  </si>
  <si>
    <t xml:space="preserve">Tijera oficina   </t>
  </si>
  <si>
    <t xml:space="preserve">Perforadora   </t>
  </si>
  <si>
    <t xml:space="preserve">Guillotina Para Papel   </t>
  </si>
  <si>
    <t xml:space="preserve">Tabla Planillera Acrílica con Gancho   </t>
  </si>
  <si>
    <t xml:space="preserve">Corrector Liquido Lapicero   </t>
  </si>
  <si>
    <t xml:space="preserve">Cd Regravables   </t>
  </si>
  <si>
    <t>TOTAL UTILES DE PAPELERIA</t>
  </si>
  <si>
    <t>ELEMENTOS DE ASEO Y CAFETERIA</t>
  </si>
  <si>
    <t xml:space="preserve">Trapeador   </t>
  </si>
  <si>
    <t xml:space="preserve">Recogedor   </t>
  </si>
  <si>
    <t xml:space="preserve">Cesta Para La Basura   </t>
  </si>
  <si>
    <t xml:space="preserve">Sabras Verdes   </t>
  </si>
  <si>
    <t>UNID</t>
  </si>
  <si>
    <t xml:space="preserve">VALDES PLASTICOS   </t>
  </si>
  <si>
    <t xml:space="preserve">Liquido Limpia Vidrios   </t>
  </si>
  <si>
    <t>RLL</t>
  </si>
  <si>
    <t>TOTAL ELEMENTOS DE ASEO Y CAFETERIA</t>
  </si>
  <si>
    <t>SUMINISTROS DE RECARGAS Y TONER</t>
  </si>
  <si>
    <t>unidad</t>
  </si>
  <si>
    <t>kilogramo</t>
  </si>
  <si>
    <t>TOTAL SUMINISTROS DE RECARGAS Y TONER</t>
  </si>
  <si>
    <t>compra de equipos de computo</t>
  </si>
  <si>
    <t>compra planta telefonica ip</t>
  </si>
  <si>
    <t>compra de telefonos ip</t>
  </si>
  <si>
    <t>TOTAL COMPRA DE EQUIPOS</t>
  </si>
  <si>
    <t>PAR</t>
  </si>
  <si>
    <t>4</t>
  </si>
  <si>
    <t>TOTAL DOTACION PERSONAL</t>
  </si>
  <si>
    <t>ADQUISICION DE BIENES OPERATIVOS</t>
  </si>
  <si>
    <t>MATERIALES DE ACUEDUCTO</t>
  </si>
  <si>
    <t>GAL</t>
  </si>
  <si>
    <t>LIB</t>
  </si>
  <si>
    <t>MTR</t>
  </si>
  <si>
    <t>TOTAL MATERIALES DE ACUEDUCTO</t>
  </si>
  <si>
    <t>MATERIALES DE ALCANTARILLADO</t>
  </si>
  <si>
    <t>TOTAL MATERIALES Y SUMINISTROS</t>
  </si>
  <si>
    <t>COMBUSTIBLE, ACEITES Y LUBRICANTES</t>
  </si>
  <si>
    <t>GALON</t>
  </si>
  <si>
    <t>ACPM</t>
  </si>
  <si>
    <t>GASOLINA</t>
  </si>
  <si>
    <t xml:space="preserve">LLANTA 1100 X 20 TRASERA </t>
  </si>
  <si>
    <t>LLANTA 1100 X 20 DELANTERA</t>
  </si>
  <si>
    <t xml:space="preserve">LLANTA 1200 X 22,5 TRASERA </t>
  </si>
  <si>
    <t>LLANTA 1200 X 22,5 DELANTERA</t>
  </si>
  <si>
    <t>LLANTA 275 X 70 X 16</t>
  </si>
  <si>
    <t>NEUMATICO 1100 X 20</t>
  </si>
  <si>
    <t>NEUMATICO 1200 X 22,5</t>
  </si>
  <si>
    <t>NEUMATICO 750 X 16</t>
  </si>
  <si>
    <t>PROTECTOR RIN 20</t>
  </si>
  <si>
    <t>PROTECTOR RIN 22,5</t>
  </si>
  <si>
    <t xml:space="preserve">LIQUIDO PARA FRENOS </t>
  </si>
  <si>
    <t>LIQUIDO PARA BATERIA</t>
  </si>
  <si>
    <t>TOTAL COMBUSTIBLES, LUBRICANTES, LLANTAS, ACCESORIOS Y NEUMATICOS</t>
  </si>
  <si>
    <t>COMPRA DE EQUIPOS PARA ACUEDUCTO</t>
  </si>
  <si>
    <t>UNIDAD</t>
  </si>
  <si>
    <t>COMPRA DE ROTOSONDA</t>
  </si>
  <si>
    <t>COMPRA DE MARTILLO DEMOLEDOR ELÉCTRICO</t>
  </si>
  <si>
    <t>COMPRA DE REFLECTORES TIPO LED CON TRÍPODE</t>
  </si>
  <si>
    <t>TOTAL COMPRA DE EQUIPOS PARA ACUEDUCTO</t>
  </si>
  <si>
    <t>TOTAL DOTACION PERSONAL OPERATIVO</t>
  </si>
  <si>
    <t>TOTAL DOTACION DE PERSONAL COMERCIAL</t>
  </si>
  <si>
    <t>ADECUACIONES BODEGA DE ALMACEN PINTURA CAMBIO DE TEJAS POR MAL ESTADO</t>
  </si>
  <si>
    <t>TOTAL MANTENIMIENTO A INFRAESTTRUCTURA FISICA - ALMACEN</t>
  </si>
  <si>
    <t>OTROS MANTENIMIENTOS</t>
  </si>
  <si>
    <t>CAMBIO DE GUARDAS</t>
  </si>
  <si>
    <t xml:space="preserve">DUPLICADO LLAVES </t>
  </si>
  <si>
    <t>TOTAL OTROS MATERIALES</t>
  </si>
  <si>
    <t>MANTENIMIENTO A INFRAESTRUCTURA FISICA - OFICINA</t>
  </si>
  <si>
    <t>PINTURA LOCAL Y OFICINAS</t>
  </si>
  <si>
    <t>GLOBAL</t>
  </si>
  <si>
    <t>MANTENIMENTO INFRAESTRUCTURA - AIRES ACONDICIONADOS</t>
  </si>
  <si>
    <t xml:space="preserve">OTRAS REPARACIONES </t>
  </si>
  <si>
    <t>TOTAL MANTENIMIENTO A INFRAESTTRUCTURA FISICA - OFICINA</t>
  </si>
  <si>
    <t>TOTAL MANTENIMIENTO Y REPRACIONES</t>
  </si>
  <si>
    <t>Global</t>
  </si>
  <si>
    <t xml:space="preserve">SELLOS COORPORATIVOS </t>
  </si>
  <si>
    <t>SOLICITUDES DE ELEMENTOS CON COPIA EN PAPEL QUIMICO * 50 UND</t>
  </si>
  <si>
    <t>TAL</t>
  </si>
  <si>
    <t xml:space="preserve">CAJAS PARA ARCHIVAR MEMBRETIADAS </t>
  </si>
  <si>
    <t>FACTURAS DE SERVICIO</t>
  </si>
  <si>
    <t>VOLANTES DE LECTURA</t>
  </si>
  <si>
    <t>5</t>
  </si>
  <si>
    <t>6</t>
  </si>
  <si>
    <t>ELEMENTOS DE PROTECCION Y SEGURIDAD INDUSTRIAL</t>
  </si>
  <si>
    <t>GUANTES TIPO INGENIERO  REFORZADO</t>
  </si>
  <si>
    <t>CASCO DIELECTRICO COLOR BLANCO</t>
  </si>
  <si>
    <t>TOTAL ELEMENTOS DE PROTECCION Y SEGURIDAD INDUSTRIAL</t>
  </si>
  <si>
    <t>SALUD OCUPACIONAL</t>
  </si>
  <si>
    <t>8</t>
  </si>
  <si>
    <t>9</t>
  </si>
  <si>
    <t>TOTAL SALUD OCUPACIONAL</t>
  </si>
  <si>
    <t>7</t>
  </si>
  <si>
    <t>10</t>
  </si>
  <si>
    <t>12</t>
  </si>
  <si>
    <t>13</t>
  </si>
  <si>
    <t>LICENCIAS Y PROGRAMAS</t>
  </si>
  <si>
    <t>Actualización y mantenimiento software comercial</t>
  </si>
  <si>
    <t>ADQUISICION DE SERVICIOS OPERATIVOS</t>
  </si>
  <si>
    <t>11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</si>
  <si>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</si>
  <si>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</si>
  <si>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</si>
  <si>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</si>
  <si>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</si>
  <si>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</si>
  <si>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</si>
  <si>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</si>
  <si>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</si>
  <si>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</si>
  <si>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</si>
  <si>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</si>
  <si>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</si>
  <si>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</si>
  <si>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</si>
  <si>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</si>
  <si>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</si>
  <si>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</si>
  <si>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</si>
  <si>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</si>
  <si>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</si>
  <si>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TOTAL SALUD OCUPACIONAL E HIGINE Y SEGURIDAD INDUSTRIAL OPERATIVO</t>
  </si>
  <si>
    <t>PINTURA EPOXICA  INTERNO Y EXTERNO</t>
  </si>
  <si>
    <t>RODILLOS</t>
  </si>
  <si>
    <t>BROCHAS</t>
  </si>
  <si>
    <t>TOTAL MANTENIMIENTO DE PLANTAS DE TRATAMIENTOS Y REDES</t>
  </si>
  <si>
    <t xml:space="preserve">GLOBAL </t>
  </si>
  <si>
    <t>TOTAL MANTENIMIENTO DE ALCANTARILLADO</t>
  </si>
  <si>
    <t>GASTOS DE OPERACIÓN COMERCIAL</t>
  </si>
  <si>
    <t>BIENES PARA LA VENTA</t>
  </si>
  <si>
    <t>MEDIDORES</t>
  </si>
  <si>
    <t>TOTAL BIENES PARA LA VENTA</t>
  </si>
  <si>
    <t>GASTOS DE PRODUCCION</t>
  </si>
  <si>
    <t>GASTOS DE OPERACIÓN Y MANTENIMIENTO DE ACUEDUCTO</t>
  </si>
  <si>
    <t>SERVICIO DE ENERGIA ELECTRICA - PTAP</t>
  </si>
  <si>
    <t>TOTAL ENERGIA Y BOMBEO</t>
  </si>
  <si>
    <t>PRODUCTOS QUMICOS</t>
  </si>
  <si>
    <t>HIDROXICLORURO DE ALUMINIO 10000 KG</t>
  </si>
  <si>
    <t>CILINDRO CLORO GASEOSO 68KG</t>
  </si>
  <si>
    <t>MICROORGANISMO BACTERIA</t>
  </si>
  <si>
    <t>TOTAL PRODUCTOS QUIMICOS</t>
  </si>
  <si>
    <t>ELEMENTOS</t>
  </si>
  <si>
    <t>ARANDELAS DE PLOMO</t>
  </si>
  <si>
    <t>TOTAL ELEMENTOS</t>
  </si>
  <si>
    <t>REACTIVO ALUMINIO</t>
  </si>
  <si>
    <t>KIT</t>
  </si>
  <si>
    <t>REACTIVO HIERRO TOTAL</t>
  </si>
  <si>
    <t>REACTIVO CLORUROS</t>
  </si>
  <si>
    <t>REACTIVO FOSFATOS</t>
  </si>
  <si>
    <t>REACTIVO NITRATOS</t>
  </si>
  <si>
    <t>REACTIVO NITRITOS</t>
  </si>
  <si>
    <t>REACTIVO SULFATOS</t>
  </si>
  <si>
    <t>REACTIVO ZINC</t>
  </si>
  <si>
    <t>REACTIVO CLORO LIBRE</t>
  </si>
  <si>
    <t>REACTIVO ALCALINIDAD</t>
  </si>
  <si>
    <t>REACTIVO DUREZA TOTAL</t>
  </si>
  <si>
    <t>REACTIVO PRUEBA P/A E.COLI Y COLIFORMES TOTALES</t>
  </si>
  <si>
    <t>HIDRÓXIDO DE SODIO</t>
  </si>
  <si>
    <t>TOTAL REACTIVOS</t>
  </si>
  <si>
    <t>ANALISIS DE LABORATORIO</t>
  </si>
  <si>
    <t>LABORATORIO EXTERNO ANALISIS FISIC-QUÍMICO Y MICROBIOLOGICO PARA AGUA POTABLE</t>
  </si>
  <si>
    <t>MANTENIMIENTO, REPARACIONES, SISTEMA DE ACUEDUCTO, EMBALSES</t>
  </si>
  <si>
    <t>VALV. PIE DE CHEQUE 8"</t>
  </si>
  <si>
    <t>VALV. CHEQUE DE COLUMNA 8"</t>
  </si>
  <si>
    <t>VALV. 12" SUCCIÓN</t>
  </si>
  <si>
    <t>VALV. DE COLUMNA 10"</t>
  </si>
  <si>
    <t>RED. EXCÉNTRICA 12" - 8"</t>
  </si>
  <si>
    <t>RED. CONCÉNTRICA 8" - 10"</t>
  </si>
  <si>
    <t>VALV. 8" BRIDADA</t>
  </si>
  <si>
    <t>VALV. PIE 12"</t>
  </si>
  <si>
    <t>VALV. MARIPOSA 8"</t>
  </si>
  <si>
    <t>VALV. MARIPOSA 10"</t>
  </si>
  <si>
    <t>VALV. MARIPOSA 12"</t>
  </si>
  <si>
    <t>VALV. MARIPOSA 6"</t>
  </si>
  <si>
    <t>VALV. PIE DE CHEQUE 10"</t>
  </si>
  <si>
    <t>NIPLE 12"</t>
  </si>
  <si>
    <t>BRIDA 12"</t>
  </si>
  <si>
    <t>BRIDA 14"</t>
  </si>
  <si>
    <t>VALV. CHEQUE DE COLUMNA 10"</t>
  </si>
  <si>
    <t>VALV. 10" EXTREMO LISO</t>
  </si>
  <si>
    <t>ANTRACITA</t>
  </si>
  <si>
    <t>M3</t>
  </si>
  <si>
    <t>GRAVA</t>
  </si>
  <si>
    <t>LÁMINA GRAFILADA 2MM</t>
  </si>
  <si>
    <t>REJILLA CÁRCAMO 70x50 CM2</t>
  </si>
  <si>
    <t>BÁSCULA ACERO INOX CAPACIDAD 500KG 60X60</t>
  </si>
  <si>
    <t>MANTENIMIENTO DE MOTORES</t>
  </si>
  <si>
    <t>TOTAL MANTENIMIENTO, REPRACIONES, SISTEMA DE ACUEDUCTO, EMBALSES</t>
  </si>
  <si>
    <t>EJE HALBERG NOWA</t>
  </si>
  <si>
    <t>EJE HYDROMAG</t>
  </si>
  <si>
    <t>CARCASA HHALBERG NOWA</t>
  </si>
  <si>
    <t>CARCASA HYDROMAG</t>
  </si>
  <si>
    <t>TURBINA HALBERG NOWA</t>
  </si>
  <si>
    <t>TURBINA HYDROMAG</t>
  </si>
  <si>
    <t>MANTENIMIENTO DE BOMBAS</t>
  </si>
  <si>
    <t>TOTAL MANTENIMIENTO EQUIPOS, POZOS, PLANTAS DE TRATAMIENTO, ENLACES REVERSORIOS</t>
  </si>
  <si>
    <t>PULIDORA PARA DISCO 4 1/2" MAKITA</t>
  </si>
  <si>
    <t>PULIDORA PARA DISCO 7" MAKITA</t>
  </si>
  <si>
    <t>TALADRO DE ARBOL CON PRENSA   12 Velo, 500W, 530 - 3054 RPM BAUKER</t>
  </si>
  <si>
    <t>SOLDADOR MIG  220 V 30-180 Amp</t>
  </si>
  <si>
    <t>PRENSA HIDRAULICA 15 TON</t>
  </si>
  <si>
    <t>COMPRESOR 6 Lt 116 PSI</t>
  </si>
  <si>
    <t>DIFERENCIAL 5 TON BAUKER</t>
  </si>
  <si>
    <t>Porta electrodo industrial</t>
  </si>
  <si>
    <t>EQUIPO DE SOLDADURA 110V - 220V</t>
  </si>
  <si>
    <t>TIJERAS PARA CORTAR LAMINA</t>
  </si>
  <si>
    <t>JUEGO DE LLAVES BRISTOL MILIMETRICAS REDLINE</t>
  </si>
  <si>
    <t>JUEGO DE LLAVES BISTROL EN PULGADAS REDLINE</t>
  </si>
  <si>
    <t>JUEGO DE COPAS EN PULGADAS  STANLEY</t>
  </si>
  <si>
    <t>JUEGO DE LLAVES MIXTAS (6 A LA 22) MILIMETRICAS STANLEY</t>
  </si>
  <si>
    <t>LLAVES DE TUBO 14" REDLINE</t>
  </si>
  <si>
    <t>HOMBRESOLO MANGO RECUBIERTO RED LINE 7"</t>
  </si>
  <si>
    <t>Piedra para esmeril de 4" 1/2</t>
  </si>
  <si>
    <t>disco de corte para metal 4" 1/2</t>
  </si>
  <si>
    <t>35</t>
  </si>
  <si>
    <t>disco de corte para metal 7"</t>
  </si>
  <si>
    <t>36</t>
  </si>
  <si>
    <t>disco para pulidora 4" 1/2</t>
  </si>
  <si>
    <t>37</t>
  </si>
  <si>
    <t>disco para pulidora 7"</t>
  </si>
  <si>
    <t>38</t>
  </si>
  <si>
    <t>Lamina de neolite 4 mm</t>
  </si>
  <si>
    <t>39</t>
  </si>
  <si>
    <t>Lamina de neolite 5mm</t>
  </si>
  <si>
    <t xml:space="preserve">cepillos de acero </t>
  </si>
  <si>
    <t>41</t>
  </si>
  <si>
    <t xml:space="preserve">Nasa o recoge hojas </t>
  </si>
  <si>
    <t>43</t>
  </si>
  <si>
    <t>44</t>
  </si>
  <si>
    <t xml:space="preserve">soldadura 6013 super westarco 1/8 </t>
  </si>
  <si>
    <t>soldadura 6013 super westarco 1/16</t>
  </si>
  <si>
    <t>ESCUADRA COMBINACION 12"</t>
  </si>
  <si>
    <t>Angulo de 1/2 x 3/16</t>
  </si>
  <si>
    <t>Angulo de 1 x 1/8</t>
  </si>
  <si>
    <t>platina de 1/2 x 3/16</t>
  </si>
  <si>
    <t>Platina de 1" 1/2 x 3/16</t>
  </si>
  <si>
    <t>Lamina grafilada de 2 mm 1mts x 2mts</t>
  </si>
  <si>
    <t>Varilla  lisa de 1/2</t>
  </si>
  <si>
    <t>Varilla lisa de 5/8</t>
  </si>
  <si>
    <t>Silicona para alta temperatura</t>
  </si>
  <si>
    <t>FLEXOMETRO DE 8 MTROS</t>
  </si>
  <si>
    <t>TORNILLERIA</t>
  </si>
  <si>
    <t>96</t>
  </si>
  <si>
    <t>Tornillos  grado 8 rosca ordinaria con tuerca y doble arandela  ½ x 1</t>
  </si>
  <si>
    <t>97</t>
  </si>
  <si>
    <t>Tornillos  grado 8 rosca ordinaria con tuerca y doble arandela   ½ x 1½</t>
  </si>
  <si>
    <t>98</t>
  </si>
  <si>
    <t>Tornillos  grado 8 rosca ordinaria con tuerca y doble arandela ¼ x ½</t>
  </si>
  <si>
    <t>99</t>
  </si>
  <si>
    <t>Tornillos  grado 8 rosca ordinaria con tuerca y doble arandela ¼ x 1</t>
  </si>
  <si>
    <t>100</t>
  </si>
  <si>
    <t>Tornillos  grado 8 rosca ordinaria con tuerca y doble arandela ¼ x 1½</t>
  </si>
  <si>
    <t>101</t>
  </si>
  <si>
    <t>Tornillos  grado 8 rosca ordinaria con tuerca y doble arandela 1 x 4 ½</t>
  </si>
  <si>
    <t>102</t>
  </si>
  <si>
    <t>Tornillos  grado 8 rosca ordinaria con tuerca y doble arandela 3/16 x  ½</t>
  </si>
  <si>
    <t>103</t>
  </si>
  <si>
    <t xml:space="preserve">Tornillos  grado 8 rosca ordinaria con tuerca y doble arandela 3/16 x 1 </t>
  </si>
  <si>
    <t>104</t>
  </si>
  <si>
    <t>Tornillos  grado 8 rosca ordinaria con tuerca y doble arandela 3/16 x 1 ½</t>
  </si>
  <si>
    <t>105</t>
  </si>
  <si>
    <t>Tornillos  grado 8 rosca ordinaria con tuerca y doble arandela 3/4 x 3</t>
  </si>
  <si>
    <t>106</t>
  </si>
  <si>
    <t>Tornillos  grado 8 rosca ordinaria con tuerca y doble arandela 3/4 X 3½</t>
  </si>
  <si>
    <t>107</t>
  </si>
  <si>
    <t>Tornillos  grado 8 rosca ordinaria con tuerca y doble arandela 3/8 x ½</t>
  </si>
  <si>
    <t>108</t>
  </si>
  <si>
    <t>Tornillos  grado 8 rosca ordinaria con tuerca y doble arandela 3/8 x 1 ¼</t>
  </si>
  <si>
    <t>109</t>
  </si>
  <si>
    <t>Tornillos  grado 8 rosca ordinaria con tuerca y doble arandela 3/8 x 1½</t>
  </si>
  <si>
    <t>110</t>
  </si>
  <si>
    <t>Tornillos  grado 8 rosca ordinaria con tuerca y doble arandela 5/16 x ½</t>
  </si>
  <si>
    <t>111</t>
  </si>
  <si>
    <t>Tornillos  grado 8 rosca ordinaria con tuerca y doble arandela 5/16 x 1½</t>
  </si>
  <si>
    <t>113</t>
  </si>
  <si>
    <t>Tornillos  grado 8 rosca ordinaria con tuerca y doble arandela 5/8 x 2</t>
  </si>
  <si>
    <t>121</t>
  </si>
  <si>
    <t>Esparragos de rosca ordinaria y rosca fina, con tuerca ordinaria y tuerca rosca fina, doble arandela ½ x 2½</t>
  </si>
  <si>
    <t>122</t>
  </si>
  <si>
    <t>Esparragos de rosca ordinaria y rosca fina, con tuerca ordinaria y tuerca rosca fina, doble arandela 7/16 x 3</t>
  </si>
  <si>
    <t>123</t>
  </si>
  <si>
    <t>Esparragos de rosca ordinaria y rosca fina, con tuerca ordinaria y tuerca rosca fina, doble arandela 7/16 x 2½</t>
  </si>
  <si>
    <t>124</t>
  </si>
  <si>
    <t>Esparragos de rosca ordinaria y rosca fina, con tuerca ordinaria y tuerca rosca fina, doble arandela 9/16 x 3</t>
  </si>
  <si>
    <t>125</t>
  </si>
  <si>
    <t>Esparragos de rosca ordinaria y rosca fina, con tuerca ordinaria y tuerca rosca fina, doble arandela 9/16 x 2½</t>
  </si>
  <si>
    <t>126</t>
  </si>
  <si>
    <t>Tornillos para lamina 1/8" x 3½"</t>
  </si>
  <si>
    <t>127</t>
  </si>
  <si>
    <t>Tornillos para lamina 1/8" x 3"</t>
  </si>
  <si>
    <t>128</t>
  </si>
  <si>
    <t>Tornillos para lamina 1/8" x 2"</t>
  </si>
  <si>
    <t>129</t>
  </si>
  <si>
    <t>Tornillos para lamina 1/8" x 1"</t>
  </si>
  <si>
    <t>130</t>
  </si>
  <si>
    <t>Tornillos para lamina 3/16" x 3½"</t>
  </si>
  <si>
    <t>131</t>
  </si>
  <si>
    <t>Tornillos para lamina 3/16" x 3"</t>
  </si>
  <si>
    <t>132</t>
  </si>
  <si>
    <t>Tornillos para lamina 3/16" x 2"</t>
  </si>
  <si>
    <t>133</t>
  </si>
  <si>
    <t>Tornillos para lamina 3/16" x 1"</t>
  </si>
  <si>
    <t>134</t>
  </si>
  <si>
    <t>chasos expandidos ¼" x 3"</t>
  </si>
  <si>
    <t>135</t>
  </si>
  <si>
    <t>chasos expandidos ¼" x 2"</t>
  </si>
  <si>
    <t>136</t>
  </si>
  <si>
    <t>chasos expandidos ¼" x 1"</t>
  </si>
  <si>
    <t>137</t>
  </si>
  <si>
    <t>chasos expandidos 3/8" x 3"</t>
  </si>
  <si>
    <t>138</t>
  </si>
  <si>
    <t>chasos expandidos 3/8" x 2"</t>
  </si>
  <si>
    <t>139</t>
  </si>
  <si>
    <t>chasos expandidos 3/8" x 1"</t>
  </si>
  <si>
    <t>140</t>
  </si>
  <si>
    <t>141</t>
  </si>
  <si>
    <t>chasos expandidos ½" x 2"</t>
  </si>
  <si>
    <t>142</t>
  </si>
  <si>
    <t>chasos expandidos ½" x 1"</t>
  </si>
  <si>
    <t>143</t>
  </si>
  <si>
    <t>144</t>
  </si>
  <si>
    <t>145</t>
  </si>
  <si>
    <t>Chasos plasticos con tornillo ½</t>
  </si>
  <si>
    <t>146</t>
  </si>
  <si>
    <t>Remaches pop 1/8 x 1 3,2 x 25</t>
  </si>
  <si>
    <t>147</t>
  </si>
  <si>
    <t>Remaches pop 1/8 x 1/2 3,2 x 12</t>
  </si>
  <si>
    <t>148</t>
  </si>
  <si>
    <t>Remaches pop 3/16 x 1 4,8 x 25 </t>
  </si>
  <si>
    <t>149</t>
  </si>
  <si>
    <t>Remaches pop 3/16 x 1/2 4,8 x 12</t>
  </si>
  <si>
    <t>150</t>
  </si>
  <si>
    <t>Abrazadera para tuberia electrica metalica ½</t>
  </si>
  <si>
    <t>151</t>
  </si>
  <si>
    <t>Abrazadera para tuberia electrica metalica 1</t>
  </si>
  <si>
    <t>152</t>
  </si>
  <si>
    <t>Abrazadera para tuberia electrica metalica ¾</t>
  </si>
  <si>
    <t>153</t>
  </si>
  <si>
    <t>Abrazadera para tuberia electrica metalica 1 ½</t>
  </si>
  <si>
    <t>154</t>
  </si>
  <si>
    <t>Abrazadera de cremallera ½</t>
  </si>
  <si>
    <t>155</t>
  </si>
  <si>
    <t>Abrazadera de cremallera 1</t>
  </si>
  <si>
    <t>156</t>
  </si>
  <si>
    <t>Abrazadera de cremallera ¾</t>
  </si>
  <si>
    <t>157</t>
  </si>
  <si>
    <t>Abrazadera de cremallera 1 ½</t>
  </si>
  <si>
    <t>TOTAL TORNILLERIA</t>
  </si>
  <si>
    <t>MATERIAL ELECTRICO</t>
  </si>
  <si>
    <t>CAJA 12 CIRCUITOS BIFÁSICAS LUMINEX</t>
  </si>
  <si>
    <t>BREAKER 20 AMP DE INCRUSTE</t>
  </si>
  <si>
    <t>BREAKER 50 AMP DE INCRUSTE</t>
  </si>
  <si>
    <t>CABLE Nº10 PROCABLE O CENTELSA 100 MTR</t>
  </si>
  <si>
    <t>CABLE Nº12 PROCABLE O CENTELSA 100 MTR</t>
  </si>
  <si>
    <t>CABLE Nº8 PROCABLE O CENTELSA 100 MTR</t>
  </si>
  <si>
    <t>CAJA 5800</t>
  </si>
  <si>
    <t>CAJA 2400</t>
  </si>
  <si>
    <t>ROSHETA PORCELANA</t>
  </si>
  <si>
    <t>CAJA OCTAGONAL</t>
  </si>
  <si>
    <t>CINTA SCOTCH 33</t>
  </si>
  <si>
    <t>CINTA SCOTCH 23</t>
  </si>
  <si>
    <t>TUBO PVC CONDUIT 1/2" TRAFICO PESADO</t>
  </si>
  <si>
    <t>TUB</t>
  </si>
  <si>
    <t>TUBO PVC CONDUIT 3/4" TRAFICO PESADO</t>
  </si>
  <si>
    <t>CURVA PVC CONDUIT 1/2"</t>
  </si>
  <si>
    <t>CURVA PVC CONDUIT 3/4"</t>
  </si>
  <si>
    <t>TERMINAL PARA CODO</t>
  </si>
  <si>
    <t>BREAKER O TOTALIZADOR 100 AMP</t>
  </si>
  <si>
    <t>AGARRADERA 1/2" DE INCRUSTE</t>
  </si>
  <si>
    <t>TOMA DOBLE</t>
  </si>
  <si>
    <t>CAJA DE CIRCUITO TRIFÁSICO 14 CIRCUITOS MARCA LUMINEX CON PIN DE CORTE</t>
  </si>
  <si>
    <t>BREAKER 15 AMP DE INCRUSTE</t>
  </si>
  <si>
    <t>CHAZO EXPANSIVO 1/2"</t>
  </si>
  <si>
    <t>CHAZO EXPANSIVO 1/4"</t>
  </si>
  <si>
    <t>CHAZO PLÁSTICO 1/4" CON TORNILLOS</t>
  </si>
  <si>
    <t>CINTA BANDIT 3/4"</t>
  </si>
  <si>
    <t>HEBILLA 3/4" PARA CINTA BANDIT</t>
  </si>
  <si>
    <t>LÁMPARA METALARC 400W MARCA SYLVANIA (LUZ DIA)</t>
  </si>
  <si>
    <t>LÁMPARA DE SODIO 150W MARCA SYLVANIA</t>
  </si>
  <si>
    <t>BALASTO REACTOR SODIO 150W MARCA INADISA</t>
  </si>
  <si>
    <t>CONDENSADOR 20mF</t>
  </si>
  <si>
    <t>ARRANCADOR IGSU 150/400</t>
  </si>
  <si>
    <t>PÉRTIGA TELESCÓPICA 12M</t>
  </si>
  <si>
    <t>ZUNCHADORA</t>
  </si>
  <si>
    <t xml:space="preserve">CANECAS PARA LA BASURA   </t>
  </si>
  <si>
    <t>Llave de Tubo   10"</t>
  </si>
  <si>
    <t>Llave Expansiva   8"</t>
  </si>
  <si>
    <t xml:space="preserve">Llave Para Corte   </t>
  </si>
  <si>
    <t xml:space="preserve">Llave Terminal de 1/2"   </t>
  </si>
  <si>
    <t xml:space="preserve">Manguera Lona-caucho   </t>
  </si>
  <si>
    <t xml:space="preserve">Marco de Segueta   </t>
  </si>
  <si>
    <t>Papel Lija (60,80,100,120,140,160,180, 220, 240, 280)</t>
  </si>
  <si>
    <t>Pegante Instantaneo Superbonder</t>
  </si>
  <si>
    <t>LBR</t>
  </si>
  <si>
    <t>TOTAL MATERIAL ELECTRICO</t>
  </si>
  <si>
    <t>CABALLETES DE TERNIT</t>
  </si>
  <si>
    <t>TEJAS TERNIL N° 6</t>
  </si>
  <si>
    <t xml:space="preserve">TEJAS TERNIL CON CLARABOYA N° </t>
  </si>
  <si>
    <t>AMARRES PARA TEJA DE TERNIT</t>
  </si>
  <si>
    <t>ANTICORROSIVO</t>
  </si>
  <si>
    <t>BARNIZ BRILLANTE EXTERIOR</t>
  </si>
  <si>
    <t>THINNER</t>
  </si>
  <si>
    <t>BROCHAS DE 4"</t>
  </si>
  <si>
    <t>RODILLO DE FELPA 4"</t>
  </si>
  <si>
    <t>RODILLO DE FELPA 9"</t>
  </si>
  <si>
    <t>EXTENSION PARA RODILLO</t>
  </si>
  <si>
    <t>CEMENTOS GRIS</t>
  </si>
  <si>
    <t>BULTO</t>
  </si>
  <si>
    <t xml:space="preserve">DISCO CORTE METAL 9" DWALT </t>
  </si>
  <si>
    <t>DISCO CORTE  METAL 4 1/2" DWALT</t>
  </si>
  <si>
    <t>DISCO CORTE  PULIR  4 1/2" DWALT</t>
  </si>
  <si>
    <t>GRIFERIA ENTRADA Y SALIDA ATLANTIS</t>
  </si>
  <si>
    <t>LIMA MEDIA CAÑA BASTARDA</t>
  </si>
  <si>
    <t>SERRUCHO TIBURON STANLEY</t>
  </si>
  <si>
    <t>ARCO SIERRA MULTIANGULO 12" REDLINE</t>
  </si>
  <si>
    <t xml:space="preserve">HOMBRESOLO PRO  10" CURVO </t>
  </si>
  <si>
    <t>LLAVE ESPANSION 10"  STANLEY</t>
  </si>
  <si>
    <t>REMACHADORA CABEZA GIRATORIA</t>
  </si>
  <si>
    <t xml:space="preserve">SET DESTORNILLADORES </t>
  </si>
  <si>
    <t>MARTILLO 16 OZ</t>
  </si>
  <si>
    <t>MACETA 4 Libras</t>
  </si>
  <si>
    <t>PUNTERO O CINCEL 1 * 8"</t>
  </si>
  <si>
    <t>LLAVES MIXTAS MARCA STANLEY * 11 PIEZA</t>
  </si>
  <si>
    <t>ALICATE 8" STANLEY</t>
  </si>
  <si>
    <t>PALUSTRE MANGO PLASTICO N° 6</t>
  </si>
  <si>
    <t>LINTERNA  VTA recargable 31 led </t>
  </si>
  <si>
    <t>MATERIALES PARA BOMBAS</t>
  </si>
  <si>
    <t>BALINERA 3309 ZZ/C3 SKF</t>
  </si>
  <si>
    <t>BALINERA 6212 ZZ/C3 SKF</t>
  </si>
  <si>
    <t>BALINERA 6213 ZZ/C3 SKF</t>
  </si>
  <si>
    <t>BALINERA 6309 ZZ/C3 SKF</t>
  </si>
  <si>
    <t>BALINERA 6310 ZZ/C3 SKF</t>
  </si>
  <si>
    <t>BALINERA 6317 ZZ/C3 SKF</t>
  </si>
  <si>
    <t>BALINERA 6311 ZZ/C3 SKF</t>
  </si>
  <si>
    <t>BALINERA 6202 ZZ/C3 SKF</t>
  </si>
  <si>
    <t>BALINERA 6203 ZZ/C3 SKF</t>
  </si>
  <si>
    <t>BALINERA 6318 ZZ/C3 SKF</t>
  </si>
  <si>
    <t>BALINERA 6216 ZZ/C3 SKF</t>
  </si>
  <si>
    <t>BALINERA 6304 ZZ/C3 SKF</t>
  </si>
  <si>
    <t>BALINERA 6007 ZZ/C3 SKF</t>
  </si>
  <si>
    <t>BALINERA 6206 ZZ/C3 SKF</t>
  </si>
  <si>
    <t>BALINERA 6316 ZZ/C3 SKF</t>
  </si>
  <si>
    <t>BALINERA 6308 ZZ/C3 SKF</t>
  </si>
  <si>
    <t>SELLO 45-65-10</t>
  </si>
  <si>
    <t>SELLO 50-75-10</t>
  </si>
  <si>
    <t>SELLO 55-75-10</t>
  </si>
  <si>
    <t>ELASTÓMERO OMEGA Nº30 REX</t>
  </si>
  <si>
    <t>ELASTÓMERO OMEGA Nº50 REX</t>
  </si>
  <si>
    <t>TOTAL MATERIALES PARA BOMBAS</t>
  </si>
  <si>
    <t xml:space="preserve">Unión Taconde de 3"   </t>
  </si>
  <si>
    <t xml:space="preserve">Carpeta Corriente Celuguia Carta   </t>
  </si>
  <si>
    <t xml:space="preserve">Carpeta Archivadora   </t>
  </si>
  <si>
    <t xml:space="preserve">CINTA TRANSPARENTE 48 * 200   </t>
  </si>
  <si>
    <t xml:space="preserve">CINTA TRANSPARENTE 24 * 40   </t>
  </si>
  <si>
    <t xml:space="preserve">Cinta Adhesiva De Enmascarar   </t>
  </si>
  <si>
    <t xml:space="preserve">Libro de Actas Forrado Tipo Cuero 300 Folios   </t>
  </si>
  <si>
    <t xml:space="preserve">COSEDORA   </t>
  </si>
  <si>
    <t xml:space="preserve">Ganchos Mariposa   </t>
  </si>
  <si>
    <t xml:space="preserve">Ganchos y/o Grapas Cosedora   </t>
  </si>
  <si>
    <t xml:space="preserve">Taja Lápiz   </t>
  </si>
  <si>
    <t xml:space="preserve">Marcador Permanente   </t>
  </si>
  <si>
    <t xml:space="preserve">MARCADOR BORRABLE   </t>
  </si>
  <si>
    <t xml:space="preserve">Marcador Sharpie   </t>
  </si>
  <si>
    <t xml:space="preserve">Papel Carbon   </t>
  </si>
  <si>
    <t xml:space="preserve">Sobre Manila Tamaño Carta   </t>
  </si>
  <si>
    <t xml:space="preserve">Banda de Caucho   </t>
  </si>
  <si>
    <t xml:space="preserve">Colbon   </t>
  </si>
  <si>
    <t xml:space="preserve">Pegante Instantaneo   </t>
  </si>
  <si>
    <t xml:space="preserve">Calculadora Para Oficina   </t>
  </si>
  <si>
    <t xml:space="preserve">NUMERADOR AUTOMATICO   </t>
  </si>
  <si>
    <t xml:space="preserve">ESCOBA PLASTICA CERDA SUAVE   </t>
  </si>
  <si>
    <t xml:space="preserve">ESCOBA PLASTICA CERDA DURA   </t>
  </si>
  <si>
    <t xml:space="preserve">BOLSA BASURA DE ASEO   </t>
  </si>
  <si>
    <t xml:space="preserve">LIMPIONES O TOALLAS COCINA   </t>
  </si>
  <si>
    <t xml:space="preserve">Escobero De Millo  Largo   </t>
  </si>
  <si>
    <t xml:space="preserve">JABON TOCADOR EN BARRA   </t>
  </si>
  <si>
    <t xml:space="preserve">Ambientador Spray 400 cc   </t>
  </si>
  <si>
    <t xml:space="preserve">INSECTICIDA SPRAY 360 C.C   </t>
  </si>
  <si>
    <t xml:space="preserve">Blanquedor ( Cloro)   </t>
  </si>
  <si>
    <t xml:space="preserve">Ambientador   </t>
  </si>
  <si>
    <t xml:space="preserve">Jabón Detergente   </t>
  </si>
  <si>
    <t>Jabón Para Manos  Liquido</t>
  </si>
  <si>
    <t xml:space="preserve">Jabón Para La Loza   </t>
  </si>
  <si>
    <t xml:space="preserve">PAPEL TOALLA ALCOLCHONADO   </t>
  </si>
  <si>
    <t>Servilletas * 200</t>
  </si>
  <si>
    <t xml:space="preserve">Papel Higienico   </t>
  </si>
  <si>
    <t xml:space="preserve">Guantes de caucho </t>
  </si>
  <si>
    <t xml:space="preserve">Azucar Morena   </t>
  </si>
  <si>
    <t xml:space="preserve">Aromaticas Surtidas Bolsita   </t>
  </si>
  <si>
    <t xml:space="preserve">Aromaticas Surtidas Instantaneas   </t>
  </si>
  <si>
    <t xml:space="preserve">ENVASADO DE AGUA   </t>
  </si>
  <si>
    <t xml:space="preserve">Café   </t>
  </si>
  <si>
    <t xml:space="preserve">Vaso Icopor 4 Onza   </t>
  </si>
  <si>
    <t xml:space="preserve">Vaso Plastico  7 onza   </t>
  </si>
  <si>
    <t xml:space="preserve">Vaso Platico Tintero 4 Onza   </t>
  </si>
  <si>
    <t>GAR</t>
  </si>
  <si>
    <t>ROL</t>
  </si>
  <si>
    <t>BLL</t>
  </si>
  <si>
    <t xml:space="preserve">TUBO UNION MECANICA 10" RDE-21   </t>
  </si>
  <si>
    <t xml:space="preserve">TUBO UNION MECANICA 3" RDE-21   </t>
  </si>
  <si>
    <t xml:space="preserve">TAPON PRESION LISO 1"   </t>
  </si>
  <si>
    <t xml:space="preserve">TAPON PRESION ROSCADO 1"   </t>
  </si>
  <si>
    <t xml:space="preserve">Unión Taconde de 4"   </t>
  </si>
  <si>
    <t xml:space="preserve">Silla Derivación P.N. 2" * 1/2"   </t>
  </si>
  <si>
    <t xml:space="preserve">ACOPLE UNIVERSAL DN 3" R1   </t>
  </si>
  <si>
    <t xml:space="preserve">ACOPLE UNIVERSAL DN 10 R1 - R2   </t>
  </si>
  <si>
    <t xml:space="preserve">ACOPLE UNIVERSAL DN 10 R1   </t>
  </si>
  <si>
    <t xml:space="preserve">GALAPAGO DN  3*1/2"   </t>
  </si>
  <si>
    <t xml:space="preserve">TUBO ALCANTARILLADO 12" S4   </t>
  </si>
  <si>
    <t xml:space="preserve">TUBO ALCANTARILLADO 6" S4   </t>
  </si>
  <si>
    <t xml:space="preserve">TUBO ALCANTARILLADO 16" S4   </t>
  </si>
  <si>
    <t xml:space="preserve">TUBO ALCANTARRILLADO 20" S8   </t>
  </si>
  <si>
    <t xml:space="preserve">TUBO ALCANTARILLADO 14" S4   </t>
  </si>
  <si>
    <t>Codo Alcantarrillado 6"</t>
  </si>
  <si>
    <t xml:space="preserve">Tapa Aro T.P. Para Alcantarillado   </t>
  </si>
  <si>
    <t>Rejillas para resumidero HF 1.0 * 1.60</t>
  </si>
  <si>
    <t xml:space="preserve">Paso Para Pozo de Alcantarillado   </t>
  </si>
  <si>
    <t>UNION ALCANTARRILADO 6"</t>
  </si>
  <si>
    <t>UNION ALCANTARRILADO 8"</t>
  </si>
  <si>
    <t>UNION ALCANTARRILADO 10"</t>
  </si>
  <si>
    <t>UNION ALCANTARRILADO 12"</t>
  </si>
  <si>
    <t>UNION ALCANTARRILADO 14"</t>
  </si>
  <si>
    <t>KIT Silla Ye  10"  A 6"</t>
  </si>
  <si>
    <t>KIT Silla Ye  12" A 8"</t>
  </si>
  <si>
    <t>Silla Ye 14" A 6"</t>
  </si>
  <si>
    <t>Silla Ye 16 A 6°</t>
  </si>
  <si>
    <t>JUE</t>
  </si>
  <si>
    <t>Rastrillos</t>
  </si>
  <si>
    <t xml:space="preserve">Bolsas en polietileno Pigmentadas blanca de alta densidad impresa a (1) cara a (2) tintas, para la basura   </t>
  </si>
  <si>
    <t xml:space="preserve">Pala Punta  Cuadrada   </t>
  </si>
  <si>
    <t>SILICONA ROJA TUBO PEQUEÑO</t>
  </si>
  <si>
    <t>HIPOCLORITO DE SODIO AL 15% 20L</t>
  </si>
  <si>
    <t xml:space="preserve">GARRAFA </t>
  </si>
  <si>
    <t>Acido Sulfurico</t>
  </si>
  <si>
    <t>LITRO</t>
  </si>
  <si>
    <t>ARENA</t>
  </si>
  <si>
    <t>OVEROL FONTANERO</t>
  </si>
  <si>
    <t>CASCO INCLUYE ARAÑA</t>
  </si>
  <si>
    <t>GUANTE LARGO PVC</t>
  </si>
  <si>
    <t>ESCAFANDRA COMPLETA .</t>
  </si>
  <si>
    <t>GAFAS SUMERGIBLES</t>
  </si>
  <si>
    <t>GAFAS</t>
  </si>
  <si>
    <t>GUANTE VAQUETA CORTO</t>
  </si>
  <si>
    <t xml:space="preserve">CUANTE DIELECTRICO 500 V </t>
  </si>
  <si>
    <t>ARNES DIELECTRICO</t>
  </si>
  <si>
    <t>ESLINGA EN Y PARA TRABAJOS EN ALTURA</t>
  </si>
  <si>
    <t>ARNES DE CUERPO COMPLETO</t>
  </si>
  <si>
    <t>LINIA DE VIDA PARA TRABAJOS VERTICALES</t>
  </si>
  <si>
    <t>TAPA OIDO TIPO COPA</t>
  </si>
  <si>
    <t>TAPA OIDOS PVC INSERCCION</t>
  </si>
  <si>
    <t>RESPIRADORES Y/O TAPA BOCA 3M ref 6300 incluye filtro</t>
  </si>
  <si>
    <t>CARTUCHOS 3M</t>
  </si>
  <si>
    <t>CINTURON ERGONOMICO</t>
  </si>
  <si>
    <t>CAPUCHON TIPO CHAVO</t>
  </si>
  <si>
    <t>INMPERMEABLES DOS PIEZAS (PANTALON CHAQUETA) calibre 25</t>
  </si>
  <si>
    <t>Pala Carbonera o Arenera</t>
  </si>
  <si>
    <t xml:space="preserve">Vestido  Labor - Jean caballero   </t>
  </si>
  <si>
    <t xml:space="preserve">Vestido  Labor - camibuso manga larga caballero   </t>
  </si>
  <si>
    <t xml:space="preserve">Vestido  Labor - Camisa caballero   </t>
  </si>
  <si>
    <t xml:space="preserve">Calzado Labor - Botas dielectricas   </t>
  </si>
  <si>
    <t>Vestido  Labor - Camisa Dama</t>
  </si>
  <si>
    <t xml:space="preserve">Vestido  Labor - Jean Dama </t>
  </si>
  <si>
    <t xml:space="preserve">Vestido  Labor - Uniforme antifluido   </t>
  </si>
  <si>
    <t>CJT</t>
  </si>
  <si>
    <t>Calzado Labor - Zapatos Dama  antideslisantes</t>
  </si>
  <si>
    <t xml:space="preserve">Calzado Labor - Zapatos Dama  </t>
  </si>
  <si>
    <t>Calzado Labor - Zapatos Hombre</t>
  </si>
  <si>
    <t>CAMILLA PLASTICA</t>
  </si>
  <si>
    <t>INMOBILIZADOR DE CUELLO PARA ADULTOS</t>
  </si>
  <si>
    <t>COLOMBINA DE SEÑALIZACION</t>
  </si>
  <si>
    <t>AVISO DE PISO RESBALOSO</t>
  </si>
  <si>
    <t>ESCALERA DIELETRICA DE 36 PASOS</t>
  </si>
  <si>
    <t>DESTORNILLADOR DIELECTRICO DE ESTRELLA</t>
  </si>
  <si>
    <t>DESTORNILLADOR DIELECTRICO DE PALA</t>
  </si>
  <si>
    <t>ALICATES DIELECTRICOS</t>
  </si>
  <si>
    <t>ESCALERA EN ALUMINIO DE TRES PASOS CON ANTIDESLIZANTE</t>
  </si>
  <si>
    <t>ESCALERA EN ALUMINIO 12 PASOS</t>
  </si>
  <si>
    <t>PALETA PARE</t>
  </si>
  <si>
    <t>PALETA PASE</t>
  </si>
  <si>
    <t>PERTIGA DE 9 SECCIONES DIELETRICA</t>
  </si>
  <si>
    <t>TOTAL EQUIPOS SEGURIDAD INDUSTRIAL</t>
  </si>
  <si>
    <t>Tornillos  grado 8 rosca ordinaria con tuerca y doble arandela 3/8 x 3/4</t>
  </si>
  <si>
    <t>Tornillos  grado 8 rosca ordinaria con tuerca y doble arandela 5/16 x 3/4</t>
  </si>
  <si>
    <t>Tornillos  grado 8 rosca ordinaria con tuerca y doble arandela 5/16 x 2 1/2</t>
  </si>
  <si>
    <t>Tornillos  grado 8 rosca ordinaria con tuerca y doble arandela 5/16 x 2</t>
  </si>
  <si>
    <t>Tornillos  grado 8 rosca ordinaria con tuerca y doble arandela 5/8 x 3 1/2</t>
  </si>
  <si>
    <t>Tornillos  grado 8 rosca ordinaria con tuerca y doble arandela 7/16 x 2</t>
  </si>
  <si>
    <t xml:space="preserve">Tornillos  grado 8 rosca ordinaria con tuerca y doble arandela 7/16 x 3 </t>
  </si>
  <si>
    <t>Tornillos  grado 8 rosca ordinaria con tuerca y doble arandela 9/16 x 2</t>
  </si>
  <si>
    <t>112</t>
  </si>
  <si>
    <t>114</t>
  </si>
  <si>
    <t>115</t>
  </si>
  <si>
    <t>116</t>
  </si>
  <si>
    <t>117</t>
  </si>
  <si>
    <t>118</t>
  </si>
  <si>
    <t>119</t>
  </si>
  <si>
    <t>120</t>
  </si>
  <si>
    <t>158</t>
  </si>
  <si>
    <t>159</t>
  </si>
  <si>
    <t>160</t>
  </si>
  <si>
    <t>161</t>
  </si>
  <si>
    <t>162</t>
  </si>
  <si>
    <t>163</t>
  </si>
  <si>
    <t>Tornillos  grado 8 rosca ordinaria con tuerca y doble arandela 9/16 x 3 1/2</t>
  </si>
  <si>
    <t xml:space="preserve">tornillos estufa cc zinc 3/16" * 1/2" con tuerca y doble arandela   </t>
  </si>
  <si>
    <t xml:space="preserve">tornillos estufa cc zinc 3/16" * 1" con tuerca y doble arandela   </t>
  </si>
  <si>
    <t xml:space="preserve">tornillos estufa cc zinc 3/16" * 1 1/2" con tuerca y doble arandela   </t>
  </si>
  <si>
    <t xml:space="preserve">tornillos lamina cc ph zinc 6" * 2"   </t>
  </si>
  <si>
    <t xml:space="preserve">tornillos lamina cc ph zinc 6" * 1"   </t>
  </si>
  <si>
    <t xml:space="preserve">tornillos lamina cc ph zinc 8" * 3"   </t>
  </si>
  <si>
    <t xml:space="preserve">tornillos lamina cc ph zinc 10" * 3"   </t>
  </si>
  <si>
    <t xml:space="preserve">tornillos lamina cc ph zinc 10" * 2"   </t>
  </si>
  <si>
    <t xml:space="preserve">tornillos lamina cc ph zinc 10" * 1"   </t>
  </si>
  <si>
    <t xml:space="preserve">tornillos lamina cc ph zinc 8" * 1"   </t>
  </si>
  <si>
    <t xml:space="preserve">tornillos lamina cc ph zinc 12" * 2"   </t>
  </si>
  <si>
    <t xml:space="preserve">chazo anclaje manga 1/2" * 2 1/4"   </t>
  </si>
  <si>
    <t xml:space="preserve">chazo anclaje manga 1/2" * 3"   </t>
  </si>
  <si>
    <t xml:space="preserve">chazo plastico  3/8"   </t>
  </si>
  <si>
    <t xml:space="preserve">chazo plastico  1/4"   </t>
  </si>
  <si>
    <t xml:space="preserve">broca para metal HSS 1/8"   </t>
  </si>
  <si>
    <t xml:space="preserve">broca para metal HSS 1/16"   </t>
  </si>
  <si>
    <t xml:space="preserve">broca para metal HSS 1/4"   </t>
  </si>
  <si>
    <t xml:space="preserve">broca para metal HSS 5/16"   </t>
  </si>
  <si>
    <t xml:space="preserve">broca para metal HSS 7/16"   </t>
  </si>
  <si>
    <t xml:space="preserve">broca para metal HSS 1/2"   </t>
  </si>
  <si>
    <t xml:space="preserve">broca para muro 5/16" * 6   </t>
  </si>
  <si>
    <t xml:space="preserve">broca para muro 1/2" * 6   </t>
  </si>
  <si>
    <t xml:space="preserve">broca para muro 1/4" * 6   </t>
  </si>
  <si>
    <t xml:space="preserve">broca para muro 3/8"   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</si>
  <si>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</si>
  <si>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</si>
  <si>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</si>
  <si>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</si>
  <si>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</si>
  <si>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</si>
  <si>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</si>
  <si>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</si>
  <si>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</si>
  <si>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</si>
  <si>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</si>
  <si>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</si>
  <si>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</si>
  <si>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</si>
  <si>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</si>
  <si>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</si>
  <si>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</si>
  <si>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BOMBILLO 65W</t>
  </si>
  <si>
    <t>Cepillo EDIZ</t>
  </si>
  <si>
    <t>LLAVES RATCHT MIXTA 3/4"</t>
  </si>
  <si>
    <t>TOTAL HERRAMIENTAS Y EQUIPOS DE TRABAJO</t>
  </si>
  <si>
    <t>HERRAMIENTAS Y EQUIPOS TRABAJO</t>
  </si>
  <si>
    <t xml:space="preserve">TABLA PINO   </t>
  </si>
  <si>
    <t xml:space="preserve">Alambre Galvanizado   </t>
  </si>
  <si>
    <t xml:space="preserve">Candado de Hierro 63MM   </t>
  </si>
  <si>
    <t xml:space="preserve">Candado de Hierro 50MM   </t>
  </si>
  <si>
    <t xml:space="preserve">Candado de Hierro 38MM   </t>
  </si>
  <si>
    <t xml:space="preserve">abrazadera 10-16 13/16" * 1 1/2   </t>
  </si>
  <si>
    <t xml:space="preserve">abrazadera 30-06 1/2" * 3/4"   </t>
  </si>
  <si>
    <t xml:space="preserve">abrazadera 10-4 1/4" * 1/2"   </t>
  </si>
  <si>
    <t xml:space="preserve">abrazadera 30-08 3/4" * 1"   </t>
  </si>
  <si>
    <t xml:space="preserve">Cabo Para Pala   </t>
  </si>
  <si>
    <t xml:space="preserve">BROCHA PROFESIONAL  3"   </t>
  </si>
  <si>
    <t xml:space="preserve">BROCHA PROFESIONAL 1"   </t>
  </si>
  <si>
    <t xml:space="preserve">BROCHA PROFESIONAL  2"   </t>
  </si>
  <si>
    <t xml:space="preserve">Rodillo Goya  Felpa Acrilico N° 5 junior   </t>
  </si>
  <si>
    <t xml:space="preserve">Pintura de Base de Aceite (Esmalte)   </t>
  </si>
  <si>
    <t xml:space="preserve">Estuco Plastico   </t>
  </si>
  <si>
    <t xml:space="preserve">BROCHA PROFESIONAL  4"   </t>
  </si>
  <si>
    <t xml:space="preserve">ANGULO EN HIERRO   </t>
  </si>
  <si>
    <t xml:space="preserve">disco pulir 7"   </t>
  </si>
  <si>
    <t xml:space="preserve">disco diamantado 4 1/2"   </t>
  </si>
  <si>
    <t xml:space="preserve">Pintura de Base de Agua (Vinilo)   </t>
  </si>
  <si>
    <t>TOTAL MATERIALES FERRETERIA</t>
  </si>
  <si>
    <t>Dispositicos Antifraude de 1/2" para tubo</t>
  </si>
  <si>
    <t>Dispositivos de corte de 1/2" para manguera</t>
  </si>
  <si>
    <t>Hojas de Segeta</t>
  </si>
  <si>
    <t>Cinta Teflon</t>
  </si>
  <si>
    <t xml:space="preserve">cable No.6 para trabajo en soldadura  AWG * mtrs </t>
  </si>
  <si>
    <t xml:space="preserve">Aceite Motor 15w - 40   </t>
  </si>
  <si>
    <t xml:space="preserve">Aceite Hidraulico   </t>
  </si>
  <si>
    <t xml:space="preserve">Aceite Motor N° 20 w-50   </t>
  </si>
  <si>
    <t xml:space="preserve">Aceite Transmision N° 90   </t>
  </si>
  <si>
    <t xml:space="preserve">Grasa Multipropositos   </t>
  </si>
  <si>
    <t xml:space="preserve">aceite motor 20w-50   </t>
  </si>
  <si>
    <t xml:space="preserve">aceite 80w-90   </t>
  </si>
  <si>
    <t xml:space="preserve">aceite motor 2T   </t>
  </si>
  <si>
    <t xml:space="preserve">aceite motor 15w-40   </t>
  </si>
  <si>
    <t xml:space="preserve">AGUA BATERIA   </t>
  </si>
  <si>
    <t>BID</t>
  </si>
  <si>
    <t>CRT</t>
  </si>
  <si>
    <t>Cuarto</t>
  </si>
  <si>
    <t>MATERIALES DE ASEO</t>
  </si>
  <si>
    <t>PLAN DE COMPRAS AÑO 2017</t>
  </si>
  <si>
    <t>MANTENIMIENTO A INFRAESTRUCTURA FISICA - ALMACEN</t>
  </si>
  <si>
    <t>Tóner hp 85a genérico</t>
  </si>
  <si>
    <t>Tóner genérico Samsung d104</t>
  </si>
  <si>
    <t xml:space="preserve">Tóner hp p4015 </t>
  </si>
  <si>
    <t>Toner hp laserjet m 602</t>
  </si>
  <si>
    <t>Tóner Kiocera 3540idm</t>
  </si>
  <si>
    <t>Talco universal hp</t>
  </si>
  <si>
    <t>Monitor</t>
  </si>
  <si>
    <t>Mouse</t>
  </si>
  <si>
    <t>Teclados</t>
  </si>
  <si>
    <t>Sopladora</t>
  </si>
  <si>
    <t>Pelacables</t>
  </si>
  <si>
    <r>
      <t>NOTA:</t>
    </r>
    <r>
      <rPr>
        <sz val="12"/>
        <color theme="1"/>
        <rFont val="Verdana"/>
        <family val="2"/>
      </rPr>
      <t xml:space="preserve"> Este cuadro es un modelo basado en el Plan de Compras aprobado en forma general.  Por lo tanto deben  incluirse o eliminar todos aquellos elementos  y servicios que no esten contemplados y que se requieran para la próxima vigencia, insertando las filas que sean necesarias sin afectar las fórmulas.</t>
    </r>
  </si>
  <si>
    <t>Compra de ups de 5 kva</t>
  </si>
  <si>
    <t>Firewall</t>
  </si>
  <si>
    <t>Router Inalambrico</t>
  </si>
  <si>
    <t>Sistema conexión inalambrica entre planta y oficina</t>
  </si>
  <si>
    <t>TOTAL MATERIALES DE ALCANTARILLADO</t>
  </si>
  <si>
    <t>TOTAL MATERIALES DE ASEO</t>
  </si>
  <si>
    <t>1.    MATERIALES Y SUMINISTROS</t>
  </si>
  <si>
    <t>2.    COMPRA DE EQUIPOS</t>
  </si>
  <si>
    <t>3.     MATERIALES Y SUMINISTROS</t>
  </si>
  <si>
    <t>COMPRA DE MACROMEDIDORES</t>
  </si>
  <si>
    <t>TAPAS Y REJILLAS DE RESUMIDEROS</t>
  </si>
  <si>
    <t>TOTAL DE TAPAS Y REJILLAS DE RESUMIDEROS</t>
  </si>
  <si>
    <t>COMPRA DE PUNTAS PARA MARTILLO DEMOLEDOR</t>
  </si>
  <si>
    <t>GEOFONO</t>
  </si>
  <si>
    <t>PERSONAL OPERATIVO</t>
  </si>
  <si>
    <t xml:space="preserve"> PERSONAL ADMINISTRATIVO </t>
  </si>
  <si>
    <t>PERSONAL COMERCIAL</t>
  </si>
  <si>
    <t>TOTAL COMBUSTIBLES, ACEITES Y LUBRICANTES</t>
  </si>
  <si>
    <t>TOTAL DOTACION PERSONAL ADMINSITRATIVO</t>
  </si>
  <si>
    <t>4.   COMBUSTIBLES, LUBRICANTES, LLANTAS, ACCESORIOS Y NEUMATICOS</t>
  </si>
  <si>
    <t>5.   COMPRA DE EQUIPOS</t>
  </si>
  <si>
    <t>6.    DOTACION DE PERSONAL</t>
  </si>
  <si>
    <t>7.    DOTACION DE PERSONAL</t>
  </si>
  <si>
    <t>8.    MANTENIMIENTO Y REPARACIONES</t>
  </si>
  <si>
    <t>9.    IMPRESOS Y PUBLICACIONES</t>
  </si>
  <si>
    <t>AREA COMERCIAL</t>
  </si>
  <si>
    <t>TOTAL AREA COMERCIAL</t>
  </si>
  <si>
    <t>AREA COMERCIAL COMERCIAL - FACTURACION</t>
  </si>
  <si>
    <t>TOTAL AREA COMERCIAL - FACTURACION</t>
  </si>
  <si>
    <t>AREA COMERCIAL - PUBLICIDAD</t>
  </si>
  <si>
    <t>PUBLICIDAD PERIODICO</t>
  </si>
  <si>
    <t>TOTAL AREA COMERCIAL- PUBLICIDAD</t>
  </si>
  <si>
    <t>TOTAL IMPRESOS Y PUBLICACIONES</t>
  </si>
  <si>
    <t>10.    SALUD OCUPACIONAL E HIGIENE Y SEGURIDAD INDUSTRIAL ADMINISTRATIVOS</t>
  </si>
  <si>
    <t>EXAMENES DE SALUD OCUPACIONAL</t>
  </si>
  <si>
    <t>EXAMENES DE INGRESOS</t>
  </si>
  <si>
    <t>EXAMENES DE RETIRO</t>
  </si>
  <si>
    <t>TOTAL EXAMENES DE SALUD OCUPACIONAL</t>
  </si>
  <si>
    <t>11.   GASTOS DE SISTEMATIZACION Y DEMAS GASTOS INHERENTES</t>
  </si>
  <si>
    <t>12.   SALUD OCUPACIONAL E HIGIENE Y SEGURIDAD INDUSTRIAL OPERATIVO</t>
  </si>
  <si>
    <t>13.    MANTENIMIENTO DE PLANTAS DE TRATAMIENTO Y REDES</t>
  </si>
  <si>
    <t>14.   MANTENIMIENTO DE ALCANTARILLADO</t>
  </si>
  <si>
    <t>15.    COMPRA DE BIENES PARA LA VENTA</t>
  </si>
  <si>
    <t>16.    ENERGIA Y BOMBEO</t>
  </si>
  <si>
    <t>17.    PRODUCTOS QUIMICOS</t>
  </si>
  <si>
    <t>Antivirus</t>
  </si>
  <si>
    <t>Sistematización de lecturas de facturación</t>
  </si>
  <si>
    <t>TOTAL GASTOS DE SISTEMATIZACION Y DEMAS GASTOS INHHERENTES</t>
  </si>
  <si>
    <t>TOTAL LICENCIAS Y PROGRAMAS</t>
  </si>
  <si>
    <t>TOTAL MANTENIMIENTO DE PLANTAS DE TRATAMIENTO Y REDES</t>
  </si>
  <si>
    <t>MANTENIMIENTO DE PLANTAS DE TRATAMIENTO Y REDES</t>
  </si>
  <si>
    <t>MANTENIMIENTO DE ALCANTARILLADO</t>
  </si>
  <si>
    <t>ALQUILER DE VACTOR</t>
  </si>
  <si>
    <t>TOTAL COMPRA DE BIENES PARA LA VENTA</t>
  </si>
  <si>
    <t>ENERGIA Y BOMBEO</t>
  </si>
  <si>
    <t>REACTIVOS</t>
  </si>
  <si>
    <t>18. REACTIVOS, MATERIALES, LABORATORIO Y ANALISIS LABORATORIO</t>
  </si>
  <si>
    <t>TOTAL REACTIVOS, MATERIALES, LABORATORIOS Y ANALISIS LABORATORIO</t>
  </si>
  <si>
    <t>19.    MANTENIMIENTO, REPARACIONES, SISTEMA AC, EMBALSES Y REVERSORIOS ACUEDUCTO</t>
  </si>
  <si>
    <t>20.   MANTENIMIENTO EQUIPOS, POZOS, PLANTAS DE TRATAMIENTO, ENLACES REVERSORIOS</t>
  </si>
  <si>
    <t>21.   MATERIALES, ACCESORIOS, REPUESTOS, ELEMENTOS, SUMINISTROS Y HERRAMIENTAS</t>
  </si>
  <si>
    <t>EMPAQUE RACOR</t>
  </si>
  <si>
    <t>MATERIALES DE ADECUACIONES  DE BODEGA ALMACEN</t>
  </si>
  <si>
    <t>TOTAL MATERIALES, ACCESORIOS, REPUESTOS, ELEMENTOS, SUMINISTROS Y HERRAMIETAS</t>
  </si>
  <si>
    <t>TOTAL PLAN DE COMPRAS</t>
  </si>
  <si>
    <t>TOTAL AÑO 2017</t>
  </si>
  <si>
    <t>CANTIDAD EXISTENCIAS ESPERADAS A 31 DIC/16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</si>
</sst>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&quot;$&quot;* #,##0.00_-;\-&quot;$&quot;* #,##0.00_-;_-&quot;$&quot;* &quot;-&quot;??_-;_-@_-"/>
    <numFmt numFmtId="164" formatCode="_(&quot;$&quot;\ * #,##0_);_(&quot;$&quot;\ * \(#,##0\);_(&quot;$&quot;\ * &quot;-&quot;_);_(@_)"/>
    <numFmt numFmtId="165" formatCode="_(&quot;$&quot;\ * #,##0.00_);_(&quot;$&quot;\ * \(#,##0.00\);_(&quot;$&quot;\ * &quot;-&quot;??_);_(@_)"/>
    <numFmt numFmtId="166" formatCode="_-* #,##0.00\ _$_-;\-* #,##0.00\ _$_-;_-* &quot;-&quot;??\ _$_-;_-@_-"/>
    <numFmt numFmtId="167" formatCode="_(&quot;$ &quot;* #,##0.00_);_(&quot;$ &quot;* \(#,##0.00\);_(&quot;$ &quot;* \-??_);_(@_)"/>
    <numFmt numFmtId="168" formatCode="_(&quot;$ &quot;* #,##0_);_(&quot;$ &quot;* \(#,##0\);_(&quot;$ &quot;* \-??_);_(@_)"/>
    <numFmt numFmtId="169" formatCode="_ &quot;$&quot;\ * #,##0.00_ ;_ &quot;$&quot;\ * \-#,##0.00_ ;_ &quot;$&quot;\ * &quot;-&quot;??_ ;_ @_ "/>
    <numFmt numFmtId="170" formatCode="&quot; $ &quot;#,##0.00\ ;&quot; $ (&quot;#,##0.00\);&quot; $ -&quot;#\ ;@\ "/>
    <numFmt numFmtId="171" formatCode="_ [$€-2]\ * #,##0.00_ ;_ [$€-2]\ * \-#,##0.00_ ;_ [$€-2]\ * &quot;-&quot;??_ "/>
    <numFmt numFmtId="172" formatCode="_ &quot;$ &quot;* #,##0.00_ ;_ &quot;$ &quot;* \-#,##0.00_ ;_ &quot;$ &quot;* \-??_ ;_ @_ "/>
    <numFmt numFmtId="173" formatCode="&quot;$&quot;\ #,##0"/>
    <numFmt numFmtId="174" formatCode="_(&quot;$&quot;\ * #,##0_);_(&quot;$&quot;\ * \(#,##0\);_(&quot;$&quot;\ * &quot;-&quot;??_);_(@_)"/>
  </numFmts>
  <fonts count="3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Verdana"/>
      <family val="2"/>
    </font>
    <font>
      <sz val="10"/>
      <name val="Mangal"/>
      <family val="2"/>
    </font>
    <font>
      <b/>
      <sz val="8"/>
      <color indexed="81"/>
      <name val="Tahoma"/>
      <family val="2"/>
    </font>
    <font>
      <sz val="10"/>
      <color theme="1"/>
      <name val="Verdana"/>
      <family val="2"/>
    </font>
    <font>
      <sz val="11"/>
      <color indexed="8"/>
      <name val="Calibri"/>
      <family val="2"/>
    </font>
    <font>
      <sz val="10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theme="1"/>
      <name val="Verdana"/>
      <family val="2"/>
    </font>
    <font>
      <b/>
      <sz val="14"/>
      <color theme="1"/>
      <name val="Verdana"/>
      <family val="2"/>
    </font>
    <font>
      <sz val="14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sz val="9"/>
      <name val="Verdana"/>
      <family val="2"/>
    </font>
    <font>
      <sz val="16"/>
      <color theme="1"/>
      <name val="Verdana"/>
      <family val="2"/>
    </font>
    <font>
      <sz val="12"/>
      <color indexed="8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27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5">
    <xf numFmtId="0" fontId="0" fillId="0" borderId="0"/>
    <xf numFmtId="165" fontId="7" fillId="0" borderId="0" applyFont="0" applyFill="0" applyBorder="0" applyAlignment="0" applyProtection="0"/>
    <xf numFmtId="0" fontId="5" fillId="0" borderId="0"/>
    <xf numFmtId="167" fontId="8" fillId="0" borderId="0" applyFill="0" applyBorder="0" applyAlignment="0" applyProtection="0"/>
    <xf numFmtId="0" fontId="5" fillId="0" borderId="0"/>
    <xf numFmtId="0" fontId="5" fillId="0" borderId="0"/>
    <xf numFmtId="0" fontId="6" fillId="0" borderId="0"/>
    <xf numFmtId="169" fontId="6" fillId="0" borderId="0" applyFill="0" applyBorder="0" applyAlignment="0" applyProtection="0"/>
    <xf numFmtId="0" fontId="7" fillId="0" borderId="0"/>
    <xf numFmtId="170" fontId="8" fillId="0" borderId="0" applyFill="0" applyBorder="0" applyAlignment="0" applyProtection="0"/>
    <xf numFmtId="17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ill="0" applyBorder="0" applyAlignment="0" applyProtection="0"/>
    <xf numFmtId="165" fontId="10" fillId="0" borderId="0" applyFont="0" applyFill="0" applyBorder="0" applyAlignment="0" applyProtection="0"/>
    <xf numFmtId="169" fontId="6" fillId="0" borderId="0" applyFill="0" applyBorder="0" applyAlignment="0" applyProtection="0"/>
    <xf numFmtId="172" fontId="6" fillId="0" borderId="0" applyFill="0" applyBorder="0" applyAlignment="0" applyProtection="0"/>
    <xf numFmtId="169" fontId="6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4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</cellStyleXfs>
  <cellXfs count="457">
    <xf numFmtId="0" fontId="0" fillId="0" borderId="0" xfId="0"/>
    <xf numFmtId="0" fontId="17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49" fontId="19" fillId="0" borderId="8" xfId="0" applyNumberFormat="1" applyFont="1" applyFill="1" applyBorder="1" applyAlignment="1">
      <alignment horizontal="left" vertical="center"/>
    </xf>
    <xf numFmtId="3" fontId="18" fillId="0" borderId="9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left" vertical="center"/>
    </xf>
    <xf numFmtId="49" fontId="18" fillId="6" borderId="4" xfId="0" applyNumberFormat="1" applyFont="1" applyFill="1" applyBorder="1" applyAlignment="1">
      <alignment horizontal="left" vertical="center"/>
    </xf>
    <xf numFmtId="49" fontId="19" fillId="0" borderId="4" xfId="0" applyNumberFormat="1" applyFont="1" applyFill="1" applyBorder="1" applyAlignment="1">
      <alignment horizontal="center" vertical="center"/>
    </xf>
    <xf numFmtId="3" fontId="18" fillId="0" borderId="2" xfId="0" applyNumberFormat="1" applyFont="1" applyFill="1" applyBorder="1" applyAlignment="1">
      <alignment horizontal="center" vertical="center"/>
    </xf>
    <xf numFmtId="49" fontId="18" fillId="0" borderId="9" xfId="0" applyNumberFormat="1" applyFont="1" applyFill="1" applyBorder="1" applyAlignment="1">
      <alignment horizontal="left" vertical="center"/>
    </xf>
    <xf numFmtId="49" fontId="19" fillId="0" borderId="2" xfId="0" applyNumberFormat="1" applyFont="1" applyFill="1" applyBorder="1" applyAlignment="1">
      <alignment horizontal="left" vertical="center"/>
    </xf>
    <xf numFmtId="1" fontId="18" fillId="0" borderId="9" xfId="0" applyNumberFormat="1" applyFont="1" applyFill="1" applyBorder="1" applyAlignment="1">
      <alignment horizontal="center" vertical="center"/>
    </xf>
    <xf numFmtId="1" fontId="18" fillId="0" borderId="2" xfId="0" applyNumberFormat="1" applyFont="1" applyFill="1" applyBorder="1" applyAlignment="1">
      <alignment horizontal="center" vertical="center"/>
    </xf>
    <xf numFmtId="3" fontId="18" fillId="6" borderId="2" xfId="0" applyNumberFormat="1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 vertical="center"/>
    </xf>
    <xf numFmtId="1" fontId="19" fillId="0" borderId="2" xfId="1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3" fontId="19" fillId="0" borderId="2" xfId="0" applyNumberFormat="1" applyFont="1" applyBorder="1" applyAlignment="1">
      <alignment horizontal="center"/>
    </xf>
    <xf numFmtId="0" fontId="19" fillId="0" borderId="2" xfId="0" applyFont="1" applyBorder="1"/>
    <xf numFmtId="0" fontId="19" fillId="0" borderId="2" xfId="0" applyFont="1" applyBorder="1" applyAlignment="1">
      <alignment wrapText="1"/>
    </xf>
    <xf numFmtId="3" fontId="23" fillId="2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horizontal="left" wrapText="1"/>
    </xf>
    <xf numFmtId="0" fontId="23" fillId="2" borderId="2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center" vertical="center"/>
    </xf>
    <xf numFmtId="168" fontId="19" fillId="0" borderId="2" xfId="1" applyNumberFormat="1" applyFont="1" applyFill="1" applyBorder="1" applyAlignment="1" applyProtection="1">
      <alignment horizontal="left" vertical="center"/>
    </xf>
    <xf numFmtId="49" fontId="19" fillId="0" borderId="2" xfId="0" applyNumberFormat="1" applyFont="1" applyFill="1" applyBorder="1" applyAlignment="1">
      <alignment horizontal="center" vertical="center"/>
    </xf>
    <xf numFmtId="3" fontId="19" fillId="0" borderId="2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/>
    </xf>
    <xf numFmtId="165" fontId="19" fillId="0" borderId="2" xfId="1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center"/>
    </xf>
    <xf numFmtId="164" fontId="18" fillId="0" borderId="10" xfId="1" applyNumberFormat="1" applyFont="1" applyFill="1" applyBorder="1" applyAlignment="1">
      <alignment horizontal="right" vertical="center"/>
    </xf>
    <xf numFmtId="164" fontId="19" fillId="0" borderId="2" xfId="1" applyNumberFormat="1" applyFont="1" applyFill="1" applyBorder="1" applyAlignment="1">
      <alignment horizontal="left" vertical="center"/>
    </xf>
    <xf numFmtId="164" fontId="18" fillId="0" borderId="4" xfId="0" applyNumberFormat="1" applyFont="1" applyFill="1" applyBorder="1" applyAlignment="1">
      <alignment horizontal="left" vertical="center"/>
    </xf>
    <xf numFmtId="164" fontId="19" fillId="0" borderId="10" xfId="1" applyNumberFormat="1" applyFont="1" applyFill="1" applyBorder="1" applyAlignment="1">
      <alignment horizontal="left" vertical="center"/>
    </xf>
    <xf numFmtId="164" fontId="18" fillId="6" borderId="2" xfId="1" applyNumberFormat="1" applyFont="1" applyFill="1" applyBorder="1" applyAlignment="1">
      <alignment vertical="center"/>
    </xf>
    <xf numFmtId="164" fontId="19" fillId="0" borderId="2" xfId="1" applyNumberFormat="1" applyFont="1" applyFill="1" applyBorder="1" applyAlignment="1">
      <alignment horizontal="right" vertical="center"/>
    </xf>
    <xf numFmtId="164" fontId="18" fillId="6" borderId="2" xfId="1" applyNumberFormat="1" applyFont="1" applyFill="1" applyBorder="1" applyAlignment="1">
      <alignment horizontal="right" vertical="center"/>
    </xf>
    <xf numFmtId="164" fontId="18" fillId="6" borderId="4" xfId="1" applyNumberFormat="1" applyFont="1" applyFill="1" applyBorder="1" applyAlignment="1">
      <alignment horizontal="right" vertical="center"/>
    </xf>
    <xf numFmtId="164" fontId="18" fillId="0" borderId="2" xfId="1" applyNumberFormat="1" applyFont="1" applyFill="1" applyBorder="1" applyAlignment="1">
      <alignment horizontal="right" vertical="center"/>
    </xf>
    <xf numFmtId="164" fontId="16" fillId="6" borderId="2" xfId="0" applyNumberFormat="1" applyFont="1" applyFill="1" applyBorder="1" applyAlignment="1">
      <alignment horizontal="right" vertical="center"/>
    </xf>
    <xf numFmtId="164" fontId="18" fillId="0" borderId="9" xfId="0" applyNumberFormat="1" applyFont="1" applyFill="1" applyBorder="1" applyAlignment="1">
      <alignment horizontal="center" vertical="center"/>
    </xf>
    <xf numFmtId="164" fontId="18" fillId="0" borderId="9" xfId="0" applyNumberFormat="1" applyFont="1" applyFill="1" applyBorder="1" applyAlignment="1">
      <alignment horizontal="right" vertical="center"/>
    </xf>
    <xf numFmtId="164" fontId="19" fillId="0" borderId="2" xfId="0" applyNumberFormat="1" applyFont="1" applyFill="1" applyBorder="1" applyAlignment="1">
      <alignment horizontal="right" vertical="center"/>
    </xf>
    <xf numFmtId="164" fontId="22" fillId="4" borderId="2" xfId="1" applyNumberFormat="1" applyFont="1" applyFill="1" applyBorder="1" applyAlignment="1" applyProtection="1">
      <alignment horizontal="right" vertical="center"/>
    </xf>
    <xf numFmtId="164" fontId="18" fillId="6" borderId="4" xfId="0" applyNumberFormat="1" applyFont="1" applyFill="1" applyBorder="1" applyAlignment="1">
      <alignment horizontal="left" vertical="center"/>
    </xf>
    <xf numFmtId="164" fontId="19" fillId="0" borderId="2" xfId="0" applyNumberFormat="1" applyFont="1" applyFill="1" applyBorder="1" applyAlignment="1">
      <alignment vertical="center"/>
    </xf>
    <xf numFmtId="164" fontId="19" fillId="3" borderId="2" xfId="0" applyNumberFormat="1" applyFont="1" applyFill="1" applyBorder="1" applyAlignment="1">
      <alignment horizontal="center" vertical="center"/>
    </xf>
    <xf numFmtId="164" fontId="19" fillId="3" borderId="2" xfId="1" applyNumberFormat="1" applyFont="1" applyFill="1" applyBorder="1" applyAlignment="1">
      <alignment horizontal="left" vertical="center"/>
    </xf>
    <xf numFmtId="164" fontId="22" fillId="0" borderId="2" xfId="31" applyNumberFormat="1" applyFont="1" applyFill="1" applyBorder="1" applyAlignment="1"/>
    <xf numFmtId="164" fontId="23" fillId="2" borderId="2" xfId="1" applyNumberFormat="1" applyFont="1" applyFill="1" applyBorder="1" applyAlignment="1">
      <alignment horizontal="left" vertical="center"/>
    </xf>
    <xf numFmtId="164" fontId="18" fillId="0" borderId="2" xfId="0" applyNumberFormat="1" applyFont="1" applyFill="1" applyBorder="1" applyAlignment="1">
      <alignment horizontal="right" vertical="center"/>
    </xf>
    <xf numFmtId="164" fontId="18" fillId="6" borderId="2" xfId="0" applyNumberFormat="1" applyFont="1" applyFill="1" applyBorder="1" applyAlignment="1">
      <alignment horizontal="right" vertical="center"/>
    </xf>
    <xf numFmtId="164" fontId="18" fillId="0" borderId="10" xfId="0" applyNumberFormat="1" applyFont="1" applyFill="1" applyBorder="1" applyAlignment="1">
      <alignment horizontal="right" vertical="center"/>
    </xf>
    <xf numFmtId="164" fontId="18" fillId="0" borderId="2" xfId="0" applyNumberFormat="1" applyFont="1" applyFill="1" applyBorder="1" applyAlignment="1">
      <alignment horizontal="center" vertical="center"/>
    </xf>
    <xf numFmtId="0" fontId="19" fillId="0" borderId="2" xfId="1" applyNumberFormat="1" applyFont="1" applyFill="1" applyBorder="1" applyAlignment="1">
      <alignment horizontal="center" vertical="center"/>
    </xf>
    <xf numFmtId="3" fontId="23" fillId="2" borderId="2" xfId="0" applyNumberFormat="1" applyFont="1" applyFill="1" applyBorder="1" applyAlignment="1">
      <alignment horizontal="center" vertical="top" wrapText="1"/>
    </xf>
    <xf numFmtId="3" fontId="23" fillId="2" borderId="2" xfId="0" applyNumberFormat="1" applyFont="1" applyFill="1" applyBorder="1" applyAlignment="1">
      <alignment vertical="top" wrapText="1"/>
    </xf>
    <xf numFmtId="164" fontId="24" fillId="6" borderId="2" xfId="0" applyNumberFormat="1" applyFont="1" applyFill="1" applyBorder="1" applyAlignment="1">
      <alignment horizontal="right" vertical="center"/>
    </xf>
    <xf numFmtId="3" fontId="24" fillId="6" borderId="2" xfId="0" applyNumberFormat="1" applyFont="1" applyFill="1" applyBorder="1" applyAlignment="1">
      <alignment horizontal="center" vertical="center"/>
    </xf>
    <xf numFmtId="164" fontId="24" fillId="6" borderId="2" xfId="1" applyNumberFormat="1" applyFont="1" applyFill="1" applyBorder="1" applyAlignment="1">
      <alignment horizontal="right" vertical="center"/>
    </xf>
    <xf numFmtId="0" fontId="19" fillId="0" borderId="2" xfId="20" applyFont="1" applyFill="1" applyBorder="1" applyAlignment="1">
      <alignment vertical="center" wrapText="1"/>
    </xf>
    <xf numFmtId="49" fontId="19" fillId="0" borderId="4" xfId="0" applyNumberFormat="1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 wrapText="1"/>
    </xf>
    <xf numFmtId="164" fontId="18" fillId="0" borderId="4" xfId="0" applyNumberFormat="1" applyFont="1" applyFill="1" applyBorder="1" applyAlignment="1">
      <alignment horizontal="center" vertical="center" wrapText="1"/>
    </xf>
    <xf numFmtId="164" fontId="18" fillId="0" borderId="4" xfId="1" applyNumberFormat="1" applyFont="1" applyFill="1" applyBorder="1" applyAlignment="1">
      <alignment horizontal="center" vertical="center" wrapText="1"/>
    </xf>
    <xf numFmtId="164" fontId="18" fillId="0" borderId="4" xfId="1" applyNumberFormat="1" applyFont="1" applyFill="1" applyBorder="1" applyAlignment="1">
      <alignment horizontal="right" vertical="center" wrapText="1"/>
    </xf>
    <xf numFmtId="165" fontId="18" fillId="0" borderId="4" xfId="1" applyFont="1" applyFill="1" applyBorder="1" applyAlignment="1">
      <alignment horizontal="center" vertical="center" wrapText="1"/>
    </xf>
    <xf numFmtId="3" fontId="18" fillId="0" borderId="4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49" fontId="18" fillId="0" borderId="8" xfId="0" applyNumberFormat="1" applyFont="1" applyFill="1" applyBorder="1" applyAlignment="1">
      <alignment horizontal="center" vertical="center"/>
    </xf>
    <xf numFmtId="49" fontId="18" fillId="0" borderId="9" xfId="0" applyNumberFormat="1" applyFont="1" applyFill="1" applyBorder="1" applyAlignment="1">
      <alignment horizontal="center" vertical="center"/>
    </xf>
    <xf numFmtId="49" fontId="18" fillId="0" borderId="8" xfId="0" applyNumberFormat="1" applyFont="1" applyFill="1" applyBorder="1" applyAlignment="1">
      <alignment horizontal="left" vertical="center"/>
    </xf>
    <xf numFmtId="49" fontId="18" fillId="0" borderId="2" xfId="0" applyNumberFormat="1" applyFont="1" applyFill="1" applyBorder="1" applyAlignment="1">
      <alignment horizontal="left" vertical="center"/>
    </xf>
    <xf numFmtId="164" fontId="23" fillId="2" borderId="2" xfId="1" applyNumberFormat="1" applyFont="1" applyFill="1" applyBorder="1" applyAlignment="1">
      <alignment horizontal="right" vertical="top" wrapText="1"/>
    </xf>
    <xf numFmtId="164" fontId="25" fillId="6" borderId="2" xfId="0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horizontal="center" vertical="center"/>
    </xf>
    <xf numFmtId="3" fontId="19" fillId="3" borderId="2" xfId="0" applyNumberFormat="1" applyFont="1" applyFill="1" applyBorder="1" applyAlignment="1">
      <alignment horizontal="center" vertical="top" wrapText="1"/>
    </xf>
    <xf numFmtId="49" fontId="19" fillId="2" borderId="2" xfId="0" applyNumberFormat="1" applyFont="1" applyFill="1" applyBorder="1" applyAlignment="1">
      <alignment horizontal="center"/>
    </xf>
    <xf numFmtId="0" fontId="19" fillId="3" borderId="2" xfId="0" applyFont="1" applyFill="1" applyBorder="1" applyAlignment="1">
      <alignment vertical="center"/>
    </xf>
    <xf numFmtId="164" fontId="19" fillId="0" borderId="2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Alignment="1">
      <alignment horizontal="center" vertical="center"/>
    </xf>
    <xf numFmtId="164" fontId="18" fillId="0" borderId="9" xfId="0" applyNumberFormat="1" applyFont="1" applyFill="1" applyBorder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49" fontId="19" fillId="0" borderId="9" xfId="0" applyNumberFormat="1" applyFont="1" applyFill="1" applyBorder="1" applyAlignment="1">
      <alignment horizontal="left" vertical="center"/>
    </xf>
    <xf numFmtId="49" fontId="19" fillId="0" borderId="2" xfId="0" applyNumberFormat="1" applyFont="1" applyFill="1" applyBorder="1" applyAlignment="1">
      <alignment horizontal="center" vertical="top"/>
    </xf>
    <xf numFmtId="0" fontId="19" fillId="0" borderId="2" xfId="0" applyFont="1" applyFill="1" applyBorder="1"/>
    <xf numFmtId="49" fontId="18" fillId="6" borderId="4" xfId="0" applyNumberFormat="1" applyFont="1" applyFill="1" applyBorder="1" applyAlignment="1">
      <alignment horizontal="center" vertical="center"/>
    </xf>
    <xf numFmtId="164" fontId="18" fillId="6" borderId="4" xfId="0" applyNumberFormat="1" applyFont="1" applyFill="1" applyBorder="1" applyAlignment="1">
      <alignment horizontal="right" vertical="center"/>
    </xf>
    <xf numFmtId="3" fontId="18" fillId="6" borderId="4" xfId="0" applyNumberFormat="1" applyFont="1" applyFill="1" applyBorder="1" applyAlignment="1">
      <alignment horizontal="center" vertical="center"/>
    </xf>
    <xf numFmtId="3" fontId="23" fillId="2" borderId="11" xfId="0" applyNumberFormat="1" applyFont="1" applyFill="1" applyBorder="1" applyAlignment="1">
      <alignment horizontal="center" vertical="top" wrapText="1"/>
    </xf>
    <xf numFmtId="3" fontId="23" fillId="2" borderId="2" xfId="0" applyNumberFormat="1" applyFont="1" applyFill="1" applyBorder="1" applyAlignment="1">
      <alignment horizontal="center" vertical="center" wrapText="1"/>
    </xf>
    <xf numFmtId="0" fontId="19" fillId="0" borderId="2" xfId="4" applyFont="1" applyFill="1" applyBorder="1" applyAlignment="1">
      <alignment vertical="center" wrapText="1"/>
    </xf>
    <xf numFmtId="164" fontId="19" fillId="0" borderId="2" xfId="30" applyNumberFormat="1" applyFont="1" applyBorder="1"/>
    <xf numFmtId="165" fontId="19" fillId="0" borderId="8" xfId="1" applyFont="1" applyFill="1" applyBorder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3" fontId="17" fillId="6" borderId="2" xfId="0" applyNumberFormat="1" applyFont="1" applyFill="1" applyBorder="1" applyAlignment="1">
      <alignment horizontal="left" vertical="center"/>
    </xf>
    <xf numFmtId="3" fontId="26" fillId="6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/>
    </xf>
    <xf numFmtId="1" fontId="18" fillId="6" borderId="2" xfId="0" applyNumberFormat="1" applyFont="1" applyFill="1" applyBorder="1" applyAlignment="1">
      <alignment horizontal="center" vertical="center"/>
    </xf>
    <xf numFmtId="174" fontId="19" fillId="3" borderId="2" xfId="1" applyNumberFormat="1" applyFont="1" applyFill="1" applyBorder="1" applyAlignment="1">
      <alignment horizontal="center" vertical="center"/>
    </xf>
    <xf numFmtId="1" fontId="16" fillId="6" borderId="2" xfId="0" applyNumberFormat="1" applyFont="1" applyFill="1" applyBorder="1" applyAlignment="1">
      <alignment horizontal="center" vertical="center"/>
    </xf>
    <xf numFmtId="3" fontId="23" fillId="0" borderId="2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49" fontId="19" fillId="2" borderId="2" xfId="0" applyNumberFormat="1" applyFont="1" applyFill="1" applyBorder="1" applyAlignment="1">
      <alignment horizontal="center" vertical="top" wrapText="1"/>
    </xf>
    <xf numFmtId="0" fontId="19" fillId="3" borderId="2" xfId="0" applyFont="1" applyFill="1" applyBorder="1" applyAlignment="1">
      <alignment vertical="top" wrapText="1"/>
    </xf>
    <xf numFmtId="0" fontId="19" fillId="3" borderId="2" xfId="0" applyFont="1" applyFill="1" applyBorder="1" applyAlignment="1">
      <alignment horizontal="center" vertical="top" wrapText="1"/>
    </xf>
    <xf numFmtId="164" fontId="19" fillId="3" borderId="2" xfId="1" applyNumberFormat="1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vertical="top" wrapText="1"/>
    </xf>
    <xf numFmtId="0" fontId="19" fillId="0" borderId="2" xfId="0" applyFont="1" applyFill="1" applyBorder="1" applyAlignment="1">
      <alignment horizontal="center" vertical="top" wrapText="1"/>
    </xf>
    <xf numFmtId="164" fontId="19" fillId="0" borderId="2" xfId="1" applyNumberFormat="1" applyFont="1" applyFill="1" applyBorder="1" applyAlignment="1">
      <alignment horizontal="left" vertical="top" wrapText="1"/>
    </xf>
    <xf numFmtId="0" fontId="19" fillId="0" borderId="2" xfId="0" applyFont="1" applyBorder="1" applyAlignment="1">
      <alignment horizontal="center" vertical="top" wrapText="1"/>
    </xf>
    <xf numFmtId="0" fontId="18" fillId="3" borderId="2" xfId="0" applyFont="1" applyFill="1" applyBorder="1" applyAlignment="1">
      <alignment horizontal="center" vertical="top" wrapText="1"/>
    </xf>
    <xf numFmtId="173" fontId="19" fillId="2" borderId="2" xfId="0" applyNumberFormat="1" applyFont="1" applyFill="1" applyBorder="1" applyAlignment="1">
      <alignment horizontal="right" vertical="center"/>
    </xf>
    <xf numFmtId="49" fontId="18" fillId="0" borderId="4" xfId="0" applyNumberFormat="1" applyFont="1" applyFill="1" applyBorder="1" applyAlignment="1">
      <alignment horizontal="center" vertical="center"/>
    </xf>
    <xf numFmtId="164" fontId="18" fillId="0" borderId="4" xfId="0" applyNumberFormat="1" applyFont="1" applyFill="1" applyBorder="1" applyAlignment="1">
      <alignment horizontal="right" vertical="center"/>
    </xf>
    <xf numFmtId="3" fontId="18" fillId="0" borderId="4" xfId="0" applyNumberFormat="1" applyFont="1" applyFill="1" applyBorder="1" applyAlignment="1">
      <alignment horizontal="center" vertical="center"/>
    </xf>
    <xf numFmtId="0" fontId="19" fillId="0" borderId="2" xfId="20" applyFont="1" applyFill="1" applyBorder="1" applyAlignment="1">
      <alignment horizontal="center" vertical="center" wrapText="1"/>
    </xf>
    <xf numFmtId="164" fontId="23" fillId="2" borderId="2" xfId="1" applyNumberFormat="1" applyFont="1" applyFill="1" applyBorder="1" applyAlignment="1">
      <alignment horizontal="left" vertical="top" wrapText="1"/>
    </xf>
    <xf numFmtId="0" fontId="19" fillId="0" borderId="3" xfId="0" applyFont="1" applyFill="1" applyBorder="1" applyAlignment="1">
      <alignment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top" wrapText="1"/>
    </xf>
    <xf numFmtId="0" fontId="22" fillId="0" borderId="2" xfId="0" applyFont="1" applyFill="1" applyBorder="1" applyAlignment="1">
      <alignment horizontal="center" vertical="top" wrapText="1"/>
    </xf>
    <xf numFmtId="164" fontId="22" fillId="0" borderId="2" xfId="0" applyNumberFormat="1" applyFont="1" applyFill="1" applyBorder="1" applyAlignment="1">
      <alignment horizontal="right" vertical="top" wrapText="1"/>
    </xf>
    <xf numFmtId="3" fontId="19" fillId="3" borderId="2" xfId="30" applyNumberFormat="1" applyFont="1" applyFill="1" applyBorder="1" applyAlignment="1">
      <alignment horizontal="center" vertical="center" wrapText="1"/>
    </xf>
    <xf numFmtId="3" fontId="22" fillId="3" borderId="2" xfId="30" applyNumberFormat="1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top" wrapText="1"/>
    </xf>
    <xf numFmtId="0" fontId="22" fillId="3" borderId="2" xfId="0" applyFont="1" applyFill="1" applyBorder="1" applyAlignment="1">
      <alignment vertical="top" wrapText="1"/>
    </xf>
    <xf numFmtId="168" fontId="22" fillId="4" borderId="2" xfId="1" applyNumberFormat="1" applyFont="1" applyFill="1" applyBorder="1" applyAlignment="1" applyProtection="1">
      <alignment horizontal="left" vertical="top" wrapText="1"/>
    </xf>
    <xf numFmtId="168" fontId="22" fillId="4" borderId="2" xfId="1" applyNumberFormat="1" applyFont="1" applyFill="1" applyBorder="1" applyAlignment="1" applyProtection="1">
      <alignment horizontal="center" vertical="top" wrapText="1"/>
    </xf>
    <xf numFmtId="0" fontId="22" fillId="2" borderId="2" xfId="0" applyFont="1" applyFill="1" applyBorder="1" applyAlignment="1">
      <alignment vertical="top" wrapText="1"/>
    </xf>
    <xf numFmtId="168" fontId="22" fillId="4" borderId="2" xfId="1" applyNumberFormat="1" applyFont="1" applyFill="1" applyBorder="1" applyAlignment="1" applyProtection="1">
      <alignment vertical="top" wrapText="1"/>
    </xf>
    <xf numFmtId="0" fontId="19" fillId="2" borderId="2" xfId="0" applyFont="1" applyFill="1" applyBorder="1" applyAlignment="1">
      <alignment horizontal="center" vertical="top" wrapText="1"/>
    </xf>
    <xf numFmtId="164" fontId="22" fillId="0" borderId="2" xfId="0" applyNumberFormat="1" applyFont="1" applyFill="1" applyBorder="1" applyAlignment="1">
      <alignment vertical="top" wrapText="1"/>
    </xf>
    <xf numFmtId="0" fontId="19" fillId="2" borderId="2" xfId="0" applyFont="1" applyFill="1" applyBorder="1" applyAlignment="1">
      <alignment vertical="top" wrapText="1"/>
    </xf>
    <xf numFmtId="3" fontId="18" fillId="6" borderId="9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top"/>
    </xf>
    <xf numFmtId="0" fontId="19" fillId="0" borderId="2" xfId="0" applyFont="1" applyBorder="1" applyAlignment="1">
      <alignment vertical="top"/>
    </xf>
    <xf numFmtId="164" fontId="18" fillId="0" borderId="4" xfId="1" applyNumberFormat="1" applyFont="1" applyFill="1" applyBorder="1" applyAlignment="1">
      <alignment horizontal="right" vertical="center"/>
    </xf>
    <xf numFmtId="3" fontId="18" fillId="6" borderId="2" xfId="0" applyNumberFormat="1" applyFont="1" applyFill="1" applyBorder="1" applyAlignment="1">
      <alignment horizontal="right" vertical="center"/>
    </xf>
    <xf numFmtId="0" fontId="27" fillId="0" borderId="2" xfId="0" applyFont="1" applyFill="1" applyBorder="1" applyAlignment="1">
      <alignment horizontal="left"/>
    </xf>
    <xf numFmtId="0" fontId="27" fillId="0" borderId="2" xfId="0" applyFont="1" applyFill="1" applyBorder="1" applyAlignment="1">
      <alignment horizontal="center"/>
    </xf>
    <xf numFmtId="164" fontId="19" fillId="0" borderId="2" xfId="0" applyNumberFormat="1" applyFont="1" applyFill="1" applyBorder="1" applyAlignment="1">
      <alignment horizontal="right"/>
    </xf>
    <xf numFmtId="164" fontId="25" fillId="7" borderId="2" xfId="1" applyNumberFormat="1" applyFont="1" applyFill="1" applyBorder="1" applyAlignment="1">
      <alignment horizontal="right" vertical="center"/>
    </xf>
    <xf numFmtId="164" fontId="16" fillId="7" borderId="2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0" fontId="27" fillId="2" borderId="2" xfId="0" applyFont="1" applyFill="1" applyBorder="1" applyAlignment="1">
      <alignment horizontal="left"/>
    </xf>
    <xf numFmtId="0" fontId="27" fillId="0" borderId="2" xfId="0" applyFont="1" applyBorder="1"/>
    <xf numFmtId="0" fontId="27" fillId="2" borderId="2" xfId="0" applyFont="1" applyFill="1" applyBorder="1" applyAlignment="1">
      <alignment horizontal="center"/>
    </xf>
    <xf numFmtId="49" fontId="23" fillId="2" borderId="2" xfId="0" applyNumberFormat="1" applyFont="1" applyFill="1" applyBorder="1" applyAlignment="1">
      <alignment horizontal="center"/>
    </xf>
    <xf numFmtId="164" fontId="23" fillId="2" borderId="2" xfId="0" applyNumberFormat="1" applyFont="1" applyFill="1" applyBorder="1" applyAlignment="1">
      <alignment horizontal="right" vertical="center"/>
    </xf>
    <xf numFmtId="164" fontId="23" fillId="8" borderId="2" xfId="1" applyNumberFormat="1" applyFont="1" applyFill="1" applyBorder="1" applyAlignment="1" applyProtection="1">
      <alignment horizontal="right" vertical="center"/>
    </xf>
    <xf numFmtId="164" fontId="23" fillId="2" borderId="2" xfId="1" applyNumberFormat="1" applyFont="1" applyFill="1" applyBorder="1" applyAlignment="1">
      <alignment horizontal="right" vertical="center"/>
    </xf>
    <xf numFmtId="49" fontId="19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164" fontId="19" fillId="2" borderId="2" xfId="1" applyNumberFormat="1" applyFont="1" applyFill="1" applyBorder="1" applyAlignment="1">
      <alignment horizontal="right" vertical="center"/>
    </xf>
    <xf numFmtId="164" fontId="22" fillId="8" borderId="2" xfId="1" applyNumberFormat="1" applyFont="1" applyFill="1" applyBorder="1" applyAlignment="1" applyProtection="1">
      <alignment horizontal="right" vertical="center"/>
    </xf>
    <xf numFmtId="165" fontId="19" fillId="2" borderId="2" xfId="1" applyFont="1" applyFill="1" applyBorder="1" applyAlignment="1">
      <alignment horizontal="left" vertical="center"/>
    </xf>
    <xf numFmtId="3" fontId="19" fillId="2" borderId="2" xfId="0" applyNumberFormat="1" applyFont="1" applyFill="1" applyBorder="1" applyAlignment="1">
      <alignment horizontal="center" vertical="center"/>
    </xf>
    <xf numFmtId="0" fontId="23" fillId="3" borderId="8" xfId="34" applyFont="1" applyFill="1" applyBorder="1" applyAlignment="1">
      <alignment horizontal="justify" vertical="justify"/>
    </xf>
    <xf numFmtId="0" fontId="23" fillId="0" borderId="2" xfId="0" applyFont="1" applyBorder="1"/>
    <xf numFmtId="0" fontId="19" fillId="2" borderId="2" xfId="0" applyFont="1" applyFill="1" applyBorder="1" applyAlignment="1">
      <alignment vertical="center"/>
    </xf>
    <xf numFmtId="164" fontId="19" fillId="0" borderId="2" xfId="0" applyNumberFormat="1" applyFont="1" applyFill="1" applyBorder="1" applyAlignment="1">
      <alignment horizontal="left" vertical="center"/>
    </xf>
    <xf numFmtId="174" fontId="20" fillId="0" borderId="2" xfId="31" applyNumberFormat="1" applyFont="1" applyFill="1" applyBorder="1" applyAlignment="1">
      <alignment vertical="center" wrapText="1"/>
    </xf>
    <xf numFmtId="0" fontId="23" fillId="2" borderId="2" xfId="0" applyFont="1" applyFill="1" applyBorder="1" applyAlignment="1">
      <alignment vertical="center"/>
    </xf>
    <xf numFmtId="49" fontId="24" fillId="2" borderId="2" xfId="0" applyNumberFormat="1" applyFont="1" applyFill="1" applyBorder="1" applyAlignment="1">
      <alignment horizontal="left" vertical="center"/>
    </xf>
    <xf numFmtId="168" fontId="19" fillId="2" borderId="2" xfId="1" applyNumberFormat="1" applyFont="1" applyFill="1" applyBorder="1" applyAlignment="1" applyProtection="1">
      <alignment horizontal="left" vertical="center"/>
    </xf>
    <xf numFmtId="164" fontId="19" fillId="2" borderId="2" xfId="0" applyNumberFormat="1" applyFont="1" applyFill="1" applyBorder="1" applyAlignment="1">
      <alignment horizontal="right" vertical="center"/>
    </xf>
    <xf numFmtId="1" fontId="19" fillId="2" borderId="2" xfId="1" applyNumberFormat="1" applyFont="1" applyFill="1" applyBorder="1" applyAlignment="1" applyProtection="1">
      <alignment horizontal="center" vertical="center"/>
    </xf>
    <xf numFmtId="1" fontId="19" fillId="2" borderId="2" xfId="1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65" fontId="18" fillId="2" borderId="2" xfId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justify" vertical="center" wrapText="1"/>
    </xf>
    <xf numFmtId="0" fontId="23" fillId="0" borderId="2" xfId="0" applyFont="1" applyFill="1" applyBorder="1" applyAlignment="1">
      <alignment vertical="center"/>
    </xf>
    <xf numFmtId="49" fontId="23" fillId="2" borderId="2" xfId="0" applyNumberFormat="1" applyFont="1" applyFill="1" applyBorder="1" applyAlignment="1">
      <alignment horizontal="left" vertical="center"/>
    </xf>
    <xf numFmtId="49" fontId="23" fillId="2" borderId="2" xfId="0" applyNumberFormat="1" applyFont="1" applyFill="1" applyBorder="1" applyAlignment="1">
      <alignment horizontal="center" vertical="top"/>
    </xf>
    <xf numFmtId="49" fontId="23" fillId="2" borderId="2" xfId="0" applyNumberFormat="1" applyFont="1" applyFill="1" applyBorder="1" applyAlignment="1">
      <alignment horizontal="center" vertical="center"/>
    </xf>
    <xf numFmtId="164" fontId="18" fillId="6" borderId="9" xfId="0" applyNumberFormat="1" applyFont="1" applyFill="1" applyBorder="1" applyAlignment="1">
      <alignment horizontal="left" vertical="center"/>
    </xf>
    <xf numFmtId="164" fontId="18" fillId="6" borderId="9" xfId="0" applyNumberFormat="1" applyFont="1" applyFill="1" applyBorder="1" applyAlignment="1">
      <alignment horizontal="right" vertical="center"/>
    </xf>
    <xf numFmtId="164" fontId="18" fillId="6" borderId="10" xfId="0" applyNumberFormat="1" applyFont="1" applyFill="1" applyBorder="1" applyAlignment="1">
      <alignment horizontal="right" vertical="center"/>
    </xf>
    <xf numFmtId="0" fontId="23" fillId="0" borderId="2" xfId="6" applyFont="1" applyFill="1" applyBorder="1" applyAlignment="1">
      <alignment vertical="center" wrapText="1"/>
    </xf>
    <xf numFmtId="164" fontId="23" fillId="0" borderId="2" xfId="6" applyNumberFormat="1" applyFont="1" applyFill="1" applyBorder="1" applyAlignment="1"/>
    <xf numFmtId="0" fontId="19" fillId="0" borderId="2" xfId="6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vertical="top"/>
    </xf>
    <xf numFmtId="0" fontId="19" fillId="2" borderId="2" xfId="0" applyFont="1" applyFill="1" applyBorder="1" applyAlignment="1">
      <alignment horizontal="center" vertical="top"/>
    </xf>
    <xf numFmtId="164" fontId="19" fillId="2" borderId="2" xfId="1" applyNumberFormat="1" applyFont="1" applyFill="1" applyBorder="1" applyAlignment="1">
      <alignment horizontal="left" vertical="top"/>
    </xf>
    <xf numFmtId="164" fontId="19" fillId="2" borderId="2" xfId="0" applyNumberFormat="1" applyFont="1" applyFill="1" applyBorder="1" applyAlignment="1">
      <alignment vertical="top" wrapText="1"/>
    </xf>
    <xf numFmtId="0" fontId="19" fillId="2" borderId="2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left" wrapText="1"/>
    </xf>
    <xf numFmtId="49" fontId="19" fillId="2" borderId="2" xfId="0" applyNumberFormat="1" applyFont="1" applyFill="1" applyBorder="1" applyAlignment="1">
      <alignment horizontal="left" vertical="top" wrapText="1"/>
    </xf>
    <xf numFmtId="0" fontId="19" fillId="2" borderId="2" xfId="20" applyFont="1" applyFill="1" applyBorder="1" applyAlignment="1">
      <alignment horizontal="center" vertical="top" wrapText="1"/>
    </xf>
    <xf numFmtId="164" fontId="22" fillId="2" borderId="2" xfId="0" applyNumberFormat="1" applyFont="1" applyFill="1" applyBorder="1" applyAlignment="1">
      <alignment vertical="top" wrapText="1"/>
    </xf>
    <xf numFmtId="0" fontId="19" fillId="2" borderId="2" xfId="20" applyFont="1" applyFill="1" applyBorder="1" applyAlignment="1">
      <alignment vertical="top" wrapText="1"/>
    </xf>
    <xf numFmtId="0" fontId="19" fillId="0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/>
    </xf>
    <xf numFmtId="0" fontId="19" fillId="0" borderId="2" xfId="0" applyFont="1" applyBorder="1" applyAlignment="1">
      <alignment horizontal="center" vertical="center" wrapText="1"/>
    </xf>
    <xf numFmtId="0" fontId="19" fillId="9" borderId="0" xfId="0" applyFont="1" applyFill="1" applyAlignment="1">
      <alignment horizontal="left" vertical="center"/>
    </xf>
    <xf numFmtId="49" fontId="17" fillId="6" borderId="2" xfId="0" applyNumberFormat="1" applyFont="1" applyFill="1" applyBorder="1" applyAlignment="1">
      <alignment horizontal="center" vertical="center" wrapText="1"/>
    </xf>
    <xf numFmtId="164" fontId="24" fillId="6" borderId="2" xfId="1" applyNumberFormat="1" applyFont="1" applyFill="1" applyBorder="1" applyAlignment="1">
      <alignment vertical="center"/>
    </xf>
    <xf numFmtId="164" fontId="19" fillId="6" borderId="2" xfId="1" applyNumberFormat="1" applyFont="1" applyFill="1" applyBorder="1" applyAlignment="1">
      <alignment horizontal="right" vertical="center"/>
    </xf>
    <xf numFmtId="164" fontId="16" fillId="7" borderId="10" xfId="1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3" fontId="18" fillId="6" borderId="2" xfId="1" applyNumberFormat="1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horizontal="center" vertical="center" wrapText="1"/>
    </xf>
    <xf numFmtId="164" fontId="19" fillId="6" borderId="2" xfId="0" applyNumberFormat="1" applyFont="1" applyFill="1" applyBorder="1" applyAlignment="1">
      <alignment horizontal="center" vertical="center" wrapText="1"/>
    </xf>
    <xf numFmtId="164" fontId="19" fillId="6" borderId="2" xfId="1" applyNumberFormat="1" applyFont="1" applyFill="1" applyBorder="1" applyAlignment="1">
      <alignment horizontal="left" vertical="center"/>
    </xf>
    <xf numFmtId="165" fontId="19" fillId="6" borderId="2" xfId="1" applyFont="1" applyFill="1" applyBorder="1" applyAlignment="1">
      <alignment horizontal="left" vertical="center"/>
    </xf>
    <xf numFmtId="3" fontId="19" fillId="6" borderId="2" xfId="0" applyNumberFormat="1" applyFont="1" applyFill="1" applyBorder="1" applyAlignment="1">
      <alignment horizontal="center" vertical="center"/>
    </xf>
    <xf numFmtId="164" fontId="19" fillId="6" borderId="0" xfId="0" applyNumberFormat="1" applyFont="1" applyFill="1" applyAlignment="1">
      <alignment horizontal="center" vertical="center"/>
    </xf>
    <xf numFmtId="3" fontId="16" fillId="7" borderId="2" xfId="0" applyNumberFormat="1" applyFont="1" applyFill="1" applyBorder="1" applyAlignment="1">
      <alignment horizontal="right" vertical="center"/>
    </xf>
    <xf numFmtId="49" fontId="18" fillId="5" borderId="8" xfId="0" applyNumberFormat="1" applyFont="1" applyFill="1" applyBorder="1" applyAlignment="1">
      <alignment horizontal="left" vertical="center"/>
    </xf>
    <xf numFmtId="49" fontId="18" fillId="5" borderId="9" xfId="0" applyNumberFormat="1" applyFont="1" applyFill="1" applyBorder="1" applyAlignment="1">
      <alignment horizontal="left" vertical="center"/>
    </xf>
    <xf numFmtId="49" fontId="18" fillId="5" borderId="10" xfId="0" applyNumberFormat="1" applyFont="1" applyFill="1" applyBorder="1" applyAlignment="1">
      <alignment horizontal="left" vertical="center"/>
    </xf>
    <xf numFmtId="49" fontId="18" fillId="6" borderId="8" xfId="0" applyNumberFormat="1" applyFont="1" applyFill="1" applyBorder="1" applyAlignment="1">
      <alignment horizontal="left" vertical="center"/>
    </xf>
    <xf numFmtId="49" fontId="18" fillId="6" borderId="9" xfId="0" applyNumberFormat="1" applyFont="1" applyFill="1" applyBorder="1" applyAlignment="1">
      <alignment horizontal="left" vertical="center"/>
    </xf>
    <xf numFmtId="49" fontId="18" fillId="6" borderId="10" xfId="0" applyNumberFormat="1" applyFont="1" applyFill="1" applyBorder="1" applyAlignment="1">
      <alignment horizontal="left" vertical="center"/>
    </xf>
    <xf numFmtId="49" fontId="16" fillId="6" borderId="2" xfId="0" applyNumberFormat="1" applyFont="1" applyFill="1" applyBorder="1" applyAlignment="1">
      <alignment horizontal="center" vertical="center"/>
    </xf>
    <xf numFmtId="49" fontId="18" fillId="6" borderId="2" xfId="0" applyNumberFormat="1" applyFont="1" applyFill="1" applyBorder="1" applyAlignment="1">
      <alignment horizontal="center" vertical="center"/>
    </xf>
    <xf numFmtId="49" fontId="18" fillId="6" borderId="2" xfId="0" applyNumberFormat="1" applyFont="1" applyFill="1" applyBorder="1" applyAlignment="1">
      <alignment horizontal="left" vertical="center"/>
    </xf>
    <xf numFmtId="49" fontId="18" fillId="6" borderId="9" xfId="0" applyNumberFormat="1" applyFont="1" applyFill="1" applyBorder="1" applyAlignment="1">
      <alignment horizontal="center" vertical="center"/>
    </xf>
    <xf numFmtId="49" fontId="24" fillId="6" borderId="2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left" vertical="center"/>
    </xf>
    <xf numFmtId="49" fontId="16" fillId="6" borderId="9" xfId="0" applyNumberFormat="1" applyFont="1" applyFill="1" applyBorder="1" applyAlignment="1">
      <alignment horizontal="center" vertical="center"/>
    </xf>
    <xf numFmtId="49" fontId="25" fillId="6" borderId="2" xfId="0" applyNumberFormat="1" applyFont="1" applyFill="1" applyBorder="1" applyAlignment="1">
      <alignment horizontal="center" vertical="center"/>
    </xf>
    <xf numFmtId="49" fontId="16" fillId="6" borderId="2" xfId="0" applyNumberFormat="1" applyFont="1" applyFill="1" applyBorder="1" applyAlignment="1">
      <alignment horizontal="left" vertical="center"/>
    </xf>
    <xf numFmtId="3" fontId="24" fillId="6" borderId="9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left" vertical="center"/>
    </xf>
    <xf numFmtId="49" fontId="18" fillId="2" borderId="2" xfId="0" applyNumberFormat="1" applyFont="1" applyFill="1" applyBorder="1" applyAlignment="1">
      <alignment horizontal="center" vertical="center"/>
    </xf>
    <xf numFmtId="164" fontId="18" fillId="6" borderId="10" xfId="1" applyNumberFormat="1" applyFont="1" applyFill="1" applyBorder="1" applyAlignment="1">
      <alignment horizontal="right" vertical="center"/>
    </xf>
    <xf numFmtId="0" fontId="19" fillId="2" borderId="2" xfId="0" applyFont="1" applyFill="1" applyBorder="1" applyAlignment="1">
      <alignment horizontal="left" vertical="center" wrapText="1"/>
    </xf>
    <xf numFmtId="0" fontId="19" fillId="2" borderId="2" xfId="6" applyFont="1" applyFill="1" applyBorder="1" applyAlignment="1">
      <alignment horizontal="center" vertical="center"/>
    </xf>
    <xf numFmtId="164" fontId="19" fillId="2" borderId="2" xfId="6" applyNumberFormat="1" applyFont="1" applyFill="1" applyBorder="1" applyAlignment="1">
      <alignment horizontal="right" vertical="center"/>
    </xf>
    <xf numFmtId="164" fontId="19" fillId="2" borderId="10" xfId="1" applyNumberFormat="1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2" xfId="6" applyFont="1" applyFill="1" applyBorder="1" applyAlignment="1">
      <alignment horizontal="left" vertical="center"/>
    </xf>
    <xf numFmtId="0" fontId="19" fillId="2" borderId="2" xfId="8" applyFont="1" applyFill="1" applyBorder="1" applyAlignment="1">
      <alignment horizontal="center"/>
    </xf>
    <xf numFmtId="0" fontId="19" fillId="2" borderId="2" xfId="0" applyFont="1" applyFill="1" applyBorder="1"/>
    <xf numFmtId="3" fontId="19" fillId="2" borderId="2" xfId="0" applyNumberFormat="1" applyFont="1" applyFill="1" applyBorder="1" applyAlignment="1">
      <alignment horizontal="center"/>
    </xf>
    <xf numFmtId="49" fontId="19" fillId="0" borderId="0" xfId="0" applyNumberFormat="1" applyFont="1" applyFill="1" applyAlignment="1">
      <alignment horizontal="left" vertical="center"/>
    </xf>
    <xf numFmtId="49" fontId="18" fillId="0" borderId="0" xfId="0" applyNumberFormat="1" applyFont="1" applyFill="1" applyAlignment="1">
      <alignment horizontal="center" vertical="center"/>
    </xf>
    <xf numFmtId="164" fontId="18" fillId="0" borderId="0" xfId="0" applyNumberFormat="1" applyFont="1" applyFill="1" applyAlignment="1">
      <alignment horizontal="center" vertical="center"/>
    </xf>
    <xf numFmtId="164" fontId="18" fillId="0" borderId="0" xfId="0" applyNumberFormat="1" applyFont="1" applyFill="1" applyAlignment="1">
      <alignment horizontal="right" vertical="center"/>
    </xf>
    <xf numFmtId="3" fontId="18" fillId="0" borderId="0" xfId="0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49" fontId="18" fillId="5" borderId="9" xfId="0" applyNumberFormat="1" applyFont="1" applyFill="1" applyBorder="1" applyAlignment="1">
      <alignment vertical="center"/>
    </xf>
    <xf numFmtId="164" fontId="18" fillId="5" borderId="2" xfId="1" applyNumberFormat="1" applyFont="1" applyFill="1" applyBorder="1" applyAlignment="1">
      <alignment horizontal="left" vertical="center"/>
    </xf>
    <xf numFmtId="0" fontId="22" fillId="2" borderId="2" xfId="0" applyFont="1" applyFill="1" applyBorder="1" applyAlignment="1">
      <alignment vertical="center" wrapText="1"/>
    </xf>
    <xf numFmtId="164" fontId="18" fillId="0" borderId="10" xfId="1" applyNumberFormat="1" applyFont="1" applyFill="1" applyBorder="1" applyAlignment="1">
      <alignment vertical="center"/>
    </xf>
    <xf numFmtId="49" fontId="19" fillId="0" borderId="4" xfId="0" applyNumberFormat="1" applyFont="1" applyFill="1" applyBorder="1" applyAlignment="1">
      <alignment horizontal="left" vertical="center"/>
    </xf>
    <xf numFmtId="0" fontId="19" fillId="3" borderId="2" xfId="0" applyFont="1" applyFill="1" applyBorder="1" applyAlignment="1">
      <alignment vertical="center" wrapText="1"/>
    </xf>
    <xf numFmtId="3" fontId="19" fillId="3" borderId="2" xfId="1" applyNumberFormat="1" applyFont="1" applyFill="1" applyBorder="1" applyAlignment="1">
      <alignment horizontal="center" vertical="center"/>
    </xf>
    <xf numFmtId="3" fontId="22" fillId="2" borderId="2" xfId="30" applyNumberFormat="1" applyFont="1" applyFill="1" applyBorder="1" applyAlignment="1">
      <alignment horizontal="center" vertical="center"/>
    </xf>
    <xf numFmtId="12" fontId="23" fillId="2" borderId="2" xfId="0" applyNumberFormat="1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164" fontId="18" fillId="0" borderId="7" xfId="0" applyNumberFormat="1" applyFont="1" applyFill="1" applyBorder="1" applyAlignment="1">
      <alignment horizontal="center" vertical="center"/>
    </xf>
    <xf numFmtId="164" fontId="18" fillId="0" borderId="7" xfId="0" applyNumberFormat="1" applyFont="1" applyFill="1" applyBorder="1" applyAlignment="1">
      <alignment horizontal="right" vertical="center"/>
    </xf>
    <xf numFmtId="3" fontId="23" fillId="2" borderId="8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left"/>
    </xf>
    <xf numFmtId="165" fontId="19" fillId="0" borderId="2" xfId="1" applyFont="1" applyFill="1" applyBorder="1" applyAlignment="1">
      <alignment horizontal="center" vertical="center"/>
    </xf>
    <xf numFmtId="164" fontId="19" fillId="0" borderId="2" xfId="1" applyNumberFormat="1" applyFont="1" applyFill="1" applyBorder="1" applyAlignment="1">
      <alignment horizontal="center" vertical="center"/>
    </xf>
    <xf numFmtId="0" fontId="29" fillId="0" borderId="2" xfId="0" applyFont="1" applyBorder="1" applyAlignment="1">
      <alignment horizontal="left" vertical="center"/>
    </xf>
    <xf numFmtId="0" fontId="29" fillId="0" borderId="2" xfId="0" applyFont="1" applyBorder="1" applyAlignment="1">
      <alignment horizontal="justify" vertical="center" wrapText="1"/>
    </xf>
    <xf numFmtId="0" fontId="29" fillId="0" borderId="4" xfId="0" applyFont="1" applyBorder="1" applyAlignment="1">
      <alignment horizontal="left" vertical="center"/>
    </xf>
    <xf numFmtId="0" fontId="29" fillId="0" borderId="2" xfId="0" applyFont="1" applyBorder="1" applyAlignment="1">
      <alignment vertical="center"/>
    </xf>
    <xf numFmtId="164" fontId="18" fillId="0" borderId="0" xfId="1" applyNumberFormat="1" applyFont="1" applyFill="1" applyBorder="1" applyAlignment="1">
      <alignment horizontal="left" vertical="center"/>
    </xf>
    <xf numFmtId="164" fontId="18" fillId="0" borderId="1" xfId="0" applyNumberFormat="1" applyFont="1" applyFill="1" applyBorder="1" applyAlignment="1">
      <alignment horizontal="right" vertical="center"/>
    </xf>
    <xf numFmtId="3" fontId="18" fillId="0" borderId="1" xfId="0" applyNumberFormat="1" applyFont="1" applyFill="1" applyBorder="1" applyAlignment="1">
      <alignment horizontal="center" vertical="center"/>
    </xf>
    <xf numFmtId="49" fontId="18" fillId="5" borderId="2" xfId="0" applyNumberFormat="1" applyFont="1" applyFill="1" applyBorder="1" applyAlignment="1">
      <alignment vertical="center"/>
    </xf>
    <xf numFmtId="165" fontId="18" fillId="0" borderId="1" xfId="1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164" fontId="18" fillId="0" borderId="7" xfId="1" applyNumberFormat="1" applyFont="1" applyFill="1" applyBorder="1" applyAlignment="1">
      <alignment horizontal="right" vertical="center" wrapText="1"/>
    </xf>
    <xf numFmtId="49" fontId="18" fillId="6" borderId="9" xfId="0" applyNumberFormat="1" applyFont="1" applyFill="1" applyBorder="1" applyAlignment="1">
      <alignment vertical="center"/>
    </xf>
    <xf numFmtId="164" fontId="18" fillId="6" borderId="2" xfId="1" applyNumberFormat="1" applyFont="1" applyFill="1" applyBorder="1" applyAlignment="1">
      <alignment horizontal="left" vertical="center"/>
    </xf>
    <xf numFmtId="0" fontId="23" fillId="3" borderId="2" xfId="34" applyFont="1" applyFill="1" applyBorder="1" applyAlignment="1">
      <alignment vertical="center"/>
    </xf>
    <xf numFmtId="164" fontId="19" fillId="0" borderId="0" xfId="0" applyNumberFormat="1" applyFont="1" applyFill="1" applyAlignment="1">
      <alignment horizontal="left" vertical="center"/>
    </xf>
    <xf numFmtId="164" fontId="19" fillId="0" borderId="0" xfId="0" applyNumberFormat="1" applyFont="1" applyFill="1" applyAlignment="1">
      <alignment horizontal="right" vertical="center"/>
    </xf>
    <xf numFmtId="3" fontId="19" fillId="0" borderId="0" xfId="0" applyNumberFormat="1" applyFont="1" applyFill="1" applyAlignment="1">
      <alignment horizontal="center" vertical="center"/>
    </xf>
    <xf numFmtId="164" fontId="19" fillId="0" borderId="0" xfId="0" applyNumberFormat="1" applyFont="1" applyFill="1" applyAlignment="1">
      <alignment horizontal="center" vertical="center"/>
    </xf>
    <xf numFmtId="164" fontId="19" fillId="0" borderId="0" xfId="1" applyNumberFormat="1" applyFont="1" applyFill="1" applyAlignment="1">
      <alignment horizontal="left" vertical="center"/>
    </xf>
    <xf numFmtId="164" fontId="19" fillId="0" borderId="0" xfId="1" applyNumberFormat="1" applyFont="1" applyFill="1" applyAlignment="1">
      <alignment horizontal="right" vertical="center"/>
    </xf>
    <xf numFmtId="165" fontId="19" fillId="0" borderId="0" xfId="1" applyFont="1" applyFill="1" applyAlignment="1">
      <alignment horizontal="left" vertical="center"/>
    </xf>
    <xf numFmtId="164" fontId="18" fillId="2" borderId="4" xfId="0" applyNumberFormat="1" applyFont="1" applyFill="1" applyBorder="1" applyAlignment="1">
      <alignment horizontal="left" vertical="center"/>
    </xf>
    <xf numFmtId="49" fontId="18" fillId="2" borderId="4" xfId="0" applyNumberFormat="1" applyFont="1" applyFill="1" applyBorder="1" applyAlignment="1">
      <alignment horizontal="left" vertical="center"/>
    </xf>
    <xf numFmtId="3" fontId="18" fillId="2" borderId="2" xfId="0" applyNumberFormat="1" applyFont="1" applyFill="1" applyBorder="1" applyAlignment="1">
      <alignment horizontal="center" vertical="center"/>
    </xf>
    <xf numFmtId="164" fontId="18" fillId="2" borderId="2" xfId="1" applyNumberFormat="1" applyFont="1" applyFill="1" applyBorder="1" applyAlignment="1">
      <alignment vertical="center"/>
    </xf>
    <xf numFmtId="3" fontId="18" fillId="5" borderId="9" xfId="0" applyNumberFormat="1" applyFont="1" applyFill="1" applyBorder="1" applyAlignment="1">
      <alignment horizontal="center" vertical="center"/>
    </xf>
    <xf numFmtId="3" fontId="27" fillId="0" borderId="2" xfId="0" applyNumberFormat="1" applyFont="1" applyFill="1" applyBorder="1" applyAlignment="1">
      <alignment horizontal="center"/>
    </xf>
    <xf numFmtId="3" fontId="19" fillId="6" borderId="0" xfId="0" applyNumberFormat="1" applyFont="1" applyFill="1" applyAlignment="1">
      <alignment horizontal="center" vertical="center"/>
    </xf>
    <xf numFmtId="3" fontId="27" fillId="0" borderId="2" xfId="0" applyNumberFormat="1" applyFont="1" applyBorder="1" applyAlignment="1">
      <alignment horizontal="center"/>
    </xf>
    <xf numFmtId="3" fontId="22" fillId="0" borderId="2" xfId="0" applyNumberFormat="1" applyFont="1" applyFill="1" applyBorder="1" applyAlignment="1">
      <alignment horizontal="center"/>
    </xf>
    <xf numFmtId="3" fontId="19" fillId="0" borderId="2" xfId="0" applyNumberFormat="1" applyFont="1" applyBorder="1" applyAlignment="1">
      <alignment horizontal="center" vertical="center"/>
    </xf>
    <xf numFmtId="3" fontId="28" fillId="0" borderId="2" xfId="0" applyNumberFormat="1" applyFont="1" applyBorder="1" applyAlignment="1">
      <alignment horizontal="center" vertical="center"/>
    </xf>
    <xf numFmtId="3" fontId="28" fillId="0" borderId="4" xfId="0" applyNumberFormat="1" applyFont="1" applyBorder="1" applyAlignment="1">
      <alignment horizontal="center" vertical="center"/>
    </xf>
    <xf numFmtId="3" fontId="18" fillId="5" borderId="2" xfId="0" applyNumberFormat="1" applyFont="1" applyFill="1" applyBorder="1" applyAlignment="1">
      <alignment horizontal="center" vertical="center"/>
    </xf>
    <xf numFmtId="3" fontId="19" fillId="0" borderId="2" xfId="6" applyNumberFormat="1" applyFont="1" applyFill="1" applyBorder="1" applyAlignment="1">
      <alignment horizontal="center" vertical="center"/>
    </xf>
    <xf numFmtId="3" fontId="23" fillId="0" borderId="2" xfId="6" applyNumberFormat="1" applyFont="1" applyFill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horizontal="center" vertical="top"/>
    </xf>
    <xf numFmtId="3" fontId="16" fillId="7" borderId="2" xfId="1" applyNumberFormat="1" applyFont="1" applyFill="1" applyBorder="1" applyAlignment="1">
      <alignment horizontal="center" vertical="center"/>
    </xf>
    <xf numFmtId="3" fontId="16" fillId="7" borderId="2" xfId="0" applyNumberFormat="1" applyFont="1" applyFill="1" applyBorder="1" applyAlignment="1">
      <alignment horizontal="center" vertical="center"/>
    </xf>
    <xf numFmtId="3" fontId="16" fillId="7" borderId="9" xfId="0" applyNumberFormat="1" applyFont="1" applyFill="1" applyBorder="1" applyAlignment="1">
      <alignment horizontal="center" vertical="center"/>
    </xf>
    <xf numFmtId="49" fontId="16" fillId="6" borderId="8" xfId="0" applyNumberFormat="1" applyFont="1" applyFill="1" applyBorder="1" applyAlignment="1">
      <alignment horizontal="left" vertical="center"/>
    </xf>
    <xf numFmtId="3" fontId="16" fillId="2" borderId="9" xfId="0" applyNumberFormat="1" applyFont="1" applyFill="1" applyBorder="1" applyAlignment="1">
      <alignment horizontal="center" vertical="center"/>
    </xf>
    <xf numFmtId="164" fontId="16" fillId="2" borderId="10" xfId="1" applyNumberFormat="1" applyFont="1" applyFill="1" applyBorder="1" applyAlignment="1">
      <alignment horizontal="right" vertical="center"/>
    </xf>
    <xf numFmtId="164" fontId="24" fillId="2" borderId="2" xfId="0" applyNumberFormat="1" applyFont="1" applyFill="1" applyBorder="1" applyAlignment="1">
      <alignment horizontal="right" vertical="center"/>
    </xf>
    <xf numFmtId="3" fontId="24" fillId="2" borderId="2" xfId="0" applyNumberFormat="1" applyFont="1" applyFill="1" applyBorder="1" applyAlignment="1">
      <alignment horizontal="center" vertical="center"/>
    </xf>
    <xf numFmtId="164" fontId="24" fillId="2" borderId="2" xfId="1" applyNumberFormat="1" applyFont="1" applyFill="1" applyBorder="1" applyAlignment="1">
      <alignment horizontal="right" vertical="center"/>
    </xf>
    <xf numFmtId="164" fontId="24" fillId="11" borderId="2" xfId="1" applyNumberFormat="1" applyFont="1" applyFill="1" applyBorder="1" applyAlignment="1" applyProtection="1">
      <alignment horizontal="right" vertical="center"/>
    </xf>
    <xf numFmtId="165" fontId="24" fillId="6" borderId="2" xfId="1" applyFont="1" applyFill="1" applyBorder="1" applyAlignment="1">
      <alignment horizontal="center" vertical="center" wrapText="1"/>
    </xf>
    <xf numFmtId="164" fontId="19" fillId="6" borderId="2" xfId="0" applyNumberFormat="1" applyFont="1" applyFill="1" applyBorder="1" applyAlignment="1">
      <alignment horizontal="right" vertical="center"/>
    </xf>
    <xf numFmtId="164" fontId="22" fillId="11" borderId="2" xfId="1" applyNumberFormat="1" applyFont="1" applyFill="1" applyBorder="1" applyAlignment="1" applyProtection="1">
      <alignment horizontal="right" vertical="center"/>
    </xf>
    <xf numFmtId="1" fontId="19" fillId="6" borderId="2" xfId="1" applyNumberFormat="1" applyFont="1" applyFill="1" applyBorder="1" applyAlignment="1">
      <alignment horizontal="center" vertical="center"/>
    </xf>
    <xf numFmtId="3" fontId="24" fillId="6" borderId="9" xfId="30" applyNumberFormat="1" applyFont="1" applyFill="1" applyBorder="1" applyAlignment="1">
      <alignment horizontal="center" vertical="center"/>
    </xf>
    <xf numFmtId="164" fontId="16" fillId="6" borderId="9" xfId="0" applyNumberFormat="1" applyFont="1" applyFill="1" applyBorder="1" applyAlignment="1">
      <alignment horizontal="right" vertical="center"/>
    </xf>
    <xf numFmtId="49" fontId="16" fillId="2" borderId="8" xfId="0" applyNumberFormat="1" applyFont="1" applyFill="1" applyBorder="1" applyAlignment="1">
      <alignment horizontal="center" vertical="center"/>
    </xf>
    <xf numFmtId="49" fontId="16" fillId="2" borderId="9" xfId="0" applyNumberFormat="1" applyFont="1" applyFill="1" applyBorder="1" applyAlignment="1">
      <alignment horizontal="center" vertical="center"/>
    </xf>
    <xf numFmtId="164" fontId="16" fillId="2" borderId="9" xfId="0" applyNumberFormat="1" applyFont="1" applyFill="1" applyBorder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3" fontId="25" fillId="7" borderId="2" xfId="0" applyNumberFormat="1" applyFont="1" applyFill="1" applyBorder="1" applyAlignment="1">
      <alignment horizontal="center" vertical="center"/>
    </xf>
    <xf numFmtId="3" fontId="16" fillId="7" borderId="10" xfId="1" applyNumberFormat="1" applyFont="1" applyFill="1" applyBorder="1" applyAlignment="1">
      <alignment horizontal="center" vertical="center"/>
    </xf>
    <xf numFmtId="3" fontId="25" fillId="7" borderId="2" xfId="1" applyNumberFormat="1" applyFont="1" applyFill="1" applyBorder="1" applyAlignment="1">
      <alignment horizontal="center" vertical="center"/>
    </xf>
    <xf numFmtId="49" fontId="24" fillId="2" borderId="2" xfId="0" applyNumberFormat="1" applyFont="1" applyFill="1" applyBorder="1" applyAlignment="1">
      <alignment horizontal="center" vertical="center"/>
    </xf>
    <xf numFmtId="3" fontId="10" fillId="3" borderId="2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/>
    </xf>
    <xf numFmtId="49" fontId="24" fillId="2" borderId="8" xfId="0" applyNumberFormat="1" applyFont="1" applyFill="1" applyBorder="1" applyAlignment="1">
      <alignment horizontal="center" vertical="center"/>
    </xf>
    <xf numFmtId="49" fontId="24" fillId="2" borderId="9" xfId="0" applyNumberFormat="1" applyFont="1" applyFill="1" applyBorder="1" applyAlignment="1">
      <alignment horizontal="center" vertical="center"/>
    </xf>
    <xf numFmtId="164" fontId="24" fillId="2" borderId="9" xfId="0" applyNumberFormat="1" applyFont="1" applyFill="1" applyBorder="1" applyAlignment="1">
      <alignment horizontal="right" vertical="center"/>
    </xf>
    <xf numFmtId="3" fontId="24" fillId="2" borderId="9" xfId="0" applyNumberFormat="1" applyFont="1" applyFill="1" applyBorder="1" applyAlignment="1">
      <alignment horizontal="center" vertical="center"/>
    </xf>
    <xf numFmtId="164" fontId="24" fillId="2" borderId="10" xfId="1" applyNumberFormat="1" applyFont="1" applyFill="1" applyBorder="1" applyAlignment="1">
      <alignment horizontal="right" vertical="center"/>
    </xf>
    <xf numFmtId="3" fontId="25" fillId="7" borderId="2" xfId="1" applyNumberFormat="1" applyFont="1" applyFill="1" applyBorder="1" applyAlignment="1">
      <alignment horizontal="center" vertical="top" wrapText="1"/>
    </xf>
    <xf numFmtId="0" fontId="19" fillId="2" borderId="9" xfId="0" applyFont="1" applyFill="1" applyBorder="1" applyAlignment="1">
      <alignment vertical="center" wrapText="1"/>
    </xf>
    <xf numFmtId="164" fontId="16" fillId="6" borderId="1" xfId="0" applyNumberFormat="1" applyFont="1" applyFill="1" applyBorder="1" applyAlignment="1">
      <alignment horizontal="right" vertical="center"/>
    </xf>
    <xf numFmtId="49" fontId="16" fillId="6" borderId="1" xfId="0" applyNumberFormat="1" applyFont="1" applyFill="1" applyBorder="1" applyAlignment="1">
      <alignment horizontal="center" vertical="center"/>
    </xf>
    <xf numFmtId="3" fontId="16" fillId="7" borderId="1" xfId="0" applyNumberFormat="1" applyFont="1" applyFill="1" applyBorder="1" applyAlignment="1">
      <alignment horizontal="center" vertical="center"/>
    </xf>
    <xf numFmtId="3" fontId="23" fillId="2" borderId="2" xfId="0" applyNumberFormat="1" applyFont="1" applyFill="1" applyBorder="1" applyAlignment="1">
      <alignment vertical="center" wrapText="1"/>
    </xf>
    <xf numFmtId="49" fontId="19" fillId="2" borderId="3" xfId="0" applyNumberFormat="1" applyFont="1" applyFill="1" applyBorder="1" applyAlignment="1">
      <alignment horizontal="center"/>
    </xf>
    <xf numFmtId="0" fontId="19" fillId="3" borderId="3" xfId="0" applyFont="1" applyFill="1" applyBorder="1" applyAlignment="1">
      <alignment vertical="center"/>
    </xf>
    <xf numFmtId="3" fontId="23" fillId="2" borderId="3" xfId="0" applyNumberFormat="1" applyFont="1" applyFill="1" applyBorder="1" applyAlignment="1">
      <alignment horizontal="center" vertical="center"/>
    </xf>
    <xf numFmtId="4" fontId="12" fillId="2" borderId="2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/>
    </xf>
    <xf numFmtId="3" fontId="25" fillId="7" borderId="2" xfId="0" applyNumberFormat="1" applyFont="1" applyFill="1" applyBorder="1" applyAlignment="1">
      <alignment horizontal="right" vertical="center"/>
    </xf>
    <xf numFmtId="3" fontId="16" fillId="6" borderId="2" xfId="1" applyNumberFormat="1" applyFont="1" applyFill="1" applyBorder="1" applyAlignment="1">
      <alignment horizontal="center" vertical="center"/>
    </xf>
    <xf numFmtId="3" fontId="16" fillId="6" borderId="2" xfId="1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top"/>
    </xf>
    <xf numFmtId="164" fontId="30" fillId="0" borderId="2" xfId="0" applyNumberFormat="1" applyFont="1" applyBorder="1"/>
    <xf numFmtId="164" fontId="30" fillId="0" borderId="2" xfId="0" applyNumberFormat="1" applyFont="1" applyBorder="1" applyAlignment="1">
      <alignment vertical="center"/>
    </xf>
    <xf numFmtId="164" fontId="18" fillId="5" borderId="9" xfId="0" applyNumberFormat="1" applyFont="1" applyFill="1" applyBorder="1" applyAlignment="1">
      <alignment vertical="center"/>
    </xf>
    <xf numFmtId="164" fontId="27" fillId="0" borderId="2" xfId="0" applyNumberFormat="1" applyFont="1" applyBorder="1"/>
    <xf numFmtId="164" fontId="28" fillId="0" borderId="2" xfId="0" applyNumberFormat="1" applyFont="1" applyFill="1" applyBorder="1" applyAlignment="1">
      <alignment horizontal="right"/>
    </xf>
    <xf numFmtId="164" fontId="27" fillId="2" borderId="2" xfId="0" applyNumberFormat="1" applyFont="1" applyFill="1" applyBorder="1"/>
    <xf numFmtId="164" fontId="18" fillId="2" borderId="2" xfId="0" applyNumberFormat="1" applyFont="1" applyFill="1" applyBorder="1" applyAlignment="1">
      <alignment horizontal="center" vertical="center"/>
    </xf>
    <xf numFmtId="164" fontId="27" fillId="0" borderId="2" xfId="0" applyNumberFormat="1" applyFont="1" applyFill="1" applyBorder="1" applyAlignment="1">
      <alignment horizontal="right"/>
    </xf>
    <xf numFmtId="164" fontId="22" fillId="2" borderId="2" xfId="0" applyNumberFormat="1" applyFont="1" applyFill="1" applyBorder="1" applyAlignment="1">
      <alignment horizontal="right"/>
    </xf>
    <xf numFmtId="164" fontId="19" fillId="2" borderId="2" xfId="1" applyNumberFormat="1" applyFont="1" applyFill="1" applyBorder="1" applyAlignment="1">
      <alignment horizontal="left" vertical="center"/>
    </xf>
    <xf numFmtId="164" fontId="16" fillId="2" borderId="9" xfId="0" applyNumberFormat="1" applyFont="1" applyFill="1" applyBorder="1" applyAlignment="1">
      <alignment horizontal="center" vertical="center"/>
    </xf>
    <xf numFmtId="164" fontId="24" fillId="2" borderId="2" xfId="0" applyNumberFormat="1" applyFont="1" applyFill="1" applyBorder="1" applyAlignment="1">
      <alignment horizontal="center" vertical="center"/>
    </xf>
    <xf numFmtId="164" fontId="19" fillId="0" borderId="2" xfId="1" applyNumberFormat="1" applyFont="1" applyFill="1" applyBorder="1" applyAlignment="1">
      <alignment horizontal="right"/>
    </xf>
    <xf numFmtId="164" fontId="19" fillId="0" borderId="2" xfId="0" applyNumberFormat="1" applyFont="1" applyFill="1" applyBorder="1" applyAlignment="1">
      <alignment horizontal="right" vertical="center" wrapText="1"/>
    </xf>
    <xf numFmtId="164" fontId="10" fillId="0" borderId="2" xfId="0" applyNumberFormat="1" applyFont="1" applyFill="1" applyBorder="1" applyAlignment="1">
      <alignment horizontal="right"/>
    </xf>
    <xf numFmtId="164" fontId="23" fillId="0" borderId="2" xfId="0" applyNumberFormat="1" applyFont="1" applyBorder="1"/>
    <xf numFmtId="164" fontId="23" fillId="0" borderId="2" xfId="0" applyNumberFormat="1" applyFont="1" applyBorder="1" applyAlignment="1">
      <alignment horizontal="right" vertical="center"/>
    </xf>
    <xf numFmtId="164" fontId="24" fillId="2" borderId="9" xfId="0" applyNumberFormat="1" applyFont="1" applyFill="1" applyBorder="1" applyAlignment="1">
      <alignment horizontal="center" vertical="center"/>
    </xf>
    <xf numFmtId="164" fontId="19" fillId="3" borderId="3" xfId="0" applyNumberFormat="1" applyFont="1" applyFill="1" applyBorder="1" applyAlignment="1">
      <alignment horizontal="center" vertical="center"/>
    </xf>
    <xf numFmtId="164" fontId="19" fillId="3" borderId="3" xfId="1" applyNumberFormat="1" applyFont="1" applyFill="1" applyBorder="1" applyAlignment="1">
      <alignment horizontal="left" vertical="center"/>
    </xf>
    <xf numFmtId="164" fontId="18" fillId="5" borderId="2" xfId="0" applyNumberFormat="1" applyFont="1" applyFill="1" applyBorder="1" applyAlignment="1">
      <alignment vertical="center"/>
    </xf>
    <xf numFmtId="164" fontId="24" fillId="2" borderId="10" xfId="0" applyNumberFormat="1" applyFont="1" applyFill="1" applyBorder="1" applyAlignment="1">
      <alignment horizontal="center" vertical="center"/>
    </xf>
    <xf numFmtId="164" fontId="12" fillId="2" borderId="2" xfId="1" applyNumberFormat="1" applyFont="1" applyFill="1" applyBorder="1" applyAlignment="1">
      <alignment horizontal="right" vertical="center" wrapText="1"/>
    </xf>
    <xf numFmtId="164" fontId="18" fillId="6" borderId="9" xfId="0" applyNumberFormat="1" applyFont="1" applyFill="1" applyBorder="1" applyAlignment="1">
      <alignment vertical="center"/>
    </xf>
    <xf numFmtId="164" fontId="18" fillId="6" borderId="0" xfId="0" applyNumberFormat="1" applyFont="1" applyFill="1" applyBorder="1" applyAlignment="1">
      <alignment horizontal="left" vertical="center"/>
    </xf>
    <xf numFmtId="164" fontId="19" fillId="12" borderId="12" xfId="30" applyNumberFormat="1" applyFont="1" applyFill="1" applyBorder="1"/>
    <xf numFmtId="164" fontId="23" fillId="0" borderId="2" xfId="31" applyNumberFormat="1" applyFont="1" applyBorder="1"/>
    <xf numFmtId="164" fontId="18" fillId="0" borderId="2" xfId="0" applyNumberFormat="1" applyFont="1" applyFill="1" applyBorder="1" applyAlignment="1">
      <alignment horizontal="left" vertical="center"/>
    </xf>
    <xf numFmtId="164" fontId="18" fillId="5" borderId="9" xfId="0" applyNumberFormat="1" applyFont="1" applyFill="1" applyBorder="1" applyAlignment="1">
      <alignment horizontal="left" vertical="center"/>
    </xf>
    <xf numFmtId="164" fontId="30" fillId="0" borderId="2" xfId="31" applyNumberFormat="1" applyFont="1" applyBorder="1" applyAlignment="1">
      <alignment horizontal="left" vertical="center"/>
    </xf>
    <xf numFmtId="164" fontId="19" fillId="2" borderId="2" xfId="1" applyNumberFormat="1" applyFont="1" applyFill="1" applyBorder="1" applyAlignment="1">
      <alignment horizontal="right" vertical="top"/>
    </xf>
    <xf numFmtId="164" fontId="22" fillId="3" borderId="2" xfId="1" applyNumberFormat="1" applyFont="1" applyFill="1" applyBorder="1" applyAlignment="1">
      <alignment horizontal="left" vertical="top" wrapText="1"/>
    </xf>
    <xf numFmtId="164" fontId="22" fillId="2" borderId="2" xfId="1" applyNumberFormat="1" applyFont="1" applyFill="1" applyBorder="1" applyAlignment="1">
      <alignment horizontal="left" vertical="top" wrapText="1"/>
    </xf>
    <xf numFmtId="164" fontId="22" fillId="4" borderId="2" xfId="1" applyNumberFormat="1" applyFont="1" applyFill="1" applyBorder="1" applyAlignment="1" applyProtection="1">
      <alignment horizontal="left" vertical="top" wrapText="1"/>
    </xf>
    <xf numFmtId="164" fontId="18" fillId="0" borderId="10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49" fontId="15" fillId="10" borderId="2" xfId="0" applyNumberFormat="1" applyFont="1" applyFill="1" applyBorder="1" applyAlignment="1">
      <alignment horizontal="center" vertical="center"/>
    </xf>
    <xf numFmtId="3" fontId="15" fillId="10" borderId="2" xfId="0" applyNumberFormat="1" applyFont="1" applyFill="1" applyBorder="1" applyAlignment="1">
      <alignment horizontal="center" vertical="center"/>
    </xf>
    <xf numFmtId="3" fontId="15" fillId="10" borderId="2" xfId="0" applyNumberFormat="1" applyFont="1" applyFill="1" applyBorder="1" applyAlignment="1">
      <alignment horizontal="right" vertical="center"/>
    </xf>
    <xf numFmtId="49" fontId="18" fillId="5" borderId="1" xfId="0" applyNumberFormat="1" applyFont="1" applyFill="1" applyBorder="1" applyAlignment="1">
      <alignment vertical="center"/>
    </xf>
    <xf numFmtId="164" fontId="18" fillId="5" borderId="1" xfId="0" applyNumberFormat="1" applyFont="1" applyFill="1" applyBorder="1" applyAlignment="1">
      <alignment vertical="center"/>
    </xf>
    <xf numFmtId="3" fontId="18" fillId="5" borderId="1" xfId="0" applyNumberFormat="1" applyFont="1" applyFill="1" applyBorder="1" applyAlignment="1">
      <alignment horizontal="center" vertical="center"/>
    </xf>
    <xf numFmtId="164" fontId="18" fillId="5" borderId="4" xfId="1" applyNumberFormat="1" applyFont="1" applyFill="1" applyBorder="1" applyAlignment="1">
      <alignment horizontal="left" vertical="center"/>
    </xf>
    <xf numFmtId="3" fontId="18" fillId="6" borderId="2" xfId="0" applyNumberFormat="1" applyFont="1" applyFill="1" applyBorder="1" applyAlignment="1">
      <alignment horizontal="center" vertical="center" wrapText="1"/>
    </xf>
    <xf numFmtId="164" fontId="18" fillId="6" borderId="2" xfId="1" applyNumberFormat="1" applyFont="1" applyFill="1" applyBorder="1" applyAlignment="1">
      <alignment horizontal="center" vertical="center" wrapText="1"/>
    </xf>
    <xf numFmtId="49" fontId="15" fillId="10" borderId="8" xfId="0" applyNumberFormat="1" applyFont="1" applyFill="1" applyBorder="1" applyAlignment="1">
      <alignment horizontal="center" vertical="center"/>
    </xf>
    <xf numFmtId="49" fontId="15" fillId="10" borderId="9" xfId="0" applyNumberFormat="1" applyFont="1" applyFill="1" applyBorder="1" applyAlignment="1">
      <alignment horizontal="center" vertical="center"/>
    </xf>
    <xf numFmtId="49" fontId="15" fillId="10" borderId="10" xfId="0" applyNumberFormat="1" applyFont="1" applyFill="1" applyBorder="1" applyAlignment="1">
      <alignment horizontal="center" vertical="center"/>
    </xf>
    <xf numFmtId="49" fontId="18" fillId="6" borderId="2" xfId="0" applyNumberFormat="1" applyFont="1" applyFill="1" applyBorder="1" applyAlignment="1">
      <alignment horizontal="left" vertical="center"/>
    </xf>
    <xf numFmtId="49" fontId="25" fillId="6" borderId="2" xfId="0" applyNumberFormat="1" applyFont="1" applyFill="1" applyBorder="1" applyAlignment="1">
      <alignment horizontal="center" vertical="center"/>
    </xf>
    <xf numFmtId="49" fontId="24" fillId="6" borderId="8" xfId="0" applyNumberFormat="1" applyFont="1" applyFill="1" applyBorder="1" applyAlignment="1">
      <alignment horizontal="center" vertical="center"/>
    </xf>
    <xf numFmtId="49" fontId="24" fillId="6" borderId="9" xfId="0" applyNumberFormat="1" applyFont="1" applyFill="1" applyBorder="1" applyAlignment="1">
      <alignment horizontal="center" vertical="center"/>
    </xf>
    <xf numFmtId="49" fontId="24" fillId="6" borderId="10" xfId="0" applyNumberFormat="1" applyFont="1" applyFill="1" applyBorder="1" applyAlignment="1">
      <alignment horizontal="center" vertical="center"/>
    </xf>
    <xf numFmtId="49" fontId="25" fillId="6" borderId="8" xfId="0" applyNumberFormat="1" applyFont="1" applyFill="1" applyBorder="1" applyAlignment="1">
      <alignment horizontal="center" vertical="center"/>
    </xf>
    <xf numFmtId="49" fontId="25" fillId="6" borderId="9" xfId="0" applyNumberFormat="1" applyFont="1" applyFill="1" applyBorder="1" applyAlignment="1">
      <alignment horizontal="center" vertical="center"/>
    </xf>
    <xf numFmtId="49" fontId="25" fillId="6" borderId="10" xfId="0" applyNumberFormat="1" applyFont="1" applyFill="1" applyBorder="1" applyAlignment="1">
      <alignment horizontal="center" vertical="center"/>
    </xf>
    <xf numFmtId="49" fontId="16" fillId="6" borderId="2" xfId="0" applyNumberFormat="1" applyFont="1" applyFill="1" applyBorder="1" applyAlignment="1">
      <alignment horizontal="center" vertical="center"/>
    </xf>
    <xf numFmtId="49" fontId="18" fillId="6" borderId="8" xfId="0" applyNumberFormat="1" applyFont="1" applyFill="1" applyBorder="1" applyAlignment="1">
      <alignment horizontal="center" vertical="center"/>
    </xf>
    <xf numFmtId="49" fontId="18" fillId="6" borderId="9" xfId="0" applyNumberFormat="1" applyFont="1" applyFill="1" applyBorder="1" applyAlignment="1">
      <alignment horizontal="center" vertical="center"/>
    </xf>
    <xf numFmtId="49" fontId="18" fillId="6" borderId="10" xfId="0" applyNumberFormat="1" applyFont="1" applyFill="1" applyBorder="1" applyAlignment="1">
      <alignment horizontal="center" vertical="center"/>
    </xf>
    <xf numFmtId="49" fontId="18" fillId="6" borderId="2" xfId="0" applyNumberFormat="1" applyFont="1" applyFill="1" applyBorder="1" applyAlignment="1">
      <alignment horizontal="center" vertical="center"/>
    </xf>
    <xf numFmtId="49" fontId="18" fillId="5" borderId="8" xfId="0" applyNumberFormat="1" applyFont="1" applyFill="1" applyBorder="1" applyAlignment="1">
      <alignment horizontal="left" vertical="center"/>
    </xf>
    <xf numFmtId="49" fontId="18" fillId="5" borderId="9" xfId="0" applyNumberFormat="1" applyFont="1" applyFill="1" applyBorder="1" applyAlignment="1">
      <alignment horizontal="left" vertical="center"/>
    </xf>
    <xf numFmtId="49" fontId="18" fillId="5" borderId="10" xfId="0" applyNumberFormat="1" applyFont="1" applyFill="1" applyBorder="1" applyAlignment="1">
      <alignment horizontal="left" vertical="center"/>
    </xf>
    <xf numFmtId="49" fontId="18" fillId="5" borderId="4" xfId="0" applyNumberFormat="1" applyFont="1" applyFill="1" applyBorder="1" applyAlignment="1">
      <alignment horizontal="left" vertical="center"/>
    </xf>
    <xf numFmtId="49" fontId="18" fillId="0" borderId="5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/>
    </xf>
    <xf numFmtId="49" fontId="18" fillId="6" borderId="6" xfId="0" applyNumberFormat="1" applyFont="1" applyFill="1" applyBorder="1" applyAlignment="1">
      <alignment horizontal="center" vertical="center"/>
    </xf>
    <xf numFmtId="49" fontId="18" fillId="6" borderId="1" xfId="0" applyNumberFormat="1" applyFont="1" applyFill="1" applyBorder="1" applyAlignment="1">
      <alignment horizontal="center" vertical="center"/>
    </xf>
    <xf numFmtId="49" fontId="18" fillId="6" borderId="7" xfId="0" applyNumberFormat="1" applyFont="1" applyFill="1" applyBorder="1" applyAlignment="1">
      <alignment horizontal="center" vertical="center"/>
    </xf>
    <xf numFmtId="49" fontId="18" fillId="6" borderId="8" xfId="0" applyNumberFormat="1" applyFont="1" applyFill="1" applyBorder="1" applyAlignment="1">
      <alignment horizontal="left" vertical="center"/>
    </xf>
    <xf numFmtId="49" fontId="18" fillId="6" borderId="9" xfId="0" applyNumberFormat="1" applyFont="1" applyFill="1" applyBorder="1" applyAlignment="1">
      <alignment horizontal="left" vertical="center"/>
    </xf>
    <xf numFmtId="49" fontId="18" fillId="6" borderId="10" xfId="0" applyNumberFormat="1" applyFont="1" applyFill="1" applyBorder="1" applyAlignment="1">
      <alignment horizontal="left" vertical="center"/>
    </xf>
    <xf numFmtId="49" fontId="18" fillId="5" borderId="6" xfId="0" applyNumberFormat="1" applyFont="1" applyFill="1" applyBorder="1" applyAlignment="1">
      <alignment horizontal="center" vertical="center"/>
    </xf>
    <xf numFmtId="49" fontId="18" fillId="5" borderId="1" xfId="0" applyNumberFormat="1" applyFont="1" applyFill="1" applyBorder="1" applyAlignment="1">
      <alignment horizontal="center" vertical="center"/>
    </xf>
    <xf numFmtId="49" fontId="18" fillId="5" borderId="8" xfId="0" applyNumberFormat="1" applyFont="1" applyFill="1" applyBorder="1" applyAlignment="1">
      <alignment horizontal="center" vertical="center"/>
    </xf>
    <xf numFmtId="49" fontId="18" fillId="5" borderId="9" xfId="0" applyNumberFormat="1" applyFont="1" applyFill="1" applyBorder="1" applyAlignment="1">
      <alignment horizontal="center" vertical="center"/>
    </xf>
    <xf numFmtId="49" fontId="24" fillId="6" borderId="2" xfId="0" applyNumberFormat="1" applyFont="1" applyFill="1" applyBorder="1" applyAlignment="1">
      <alignment horizontal="center" vertical="center"/>
    </xf>
    <xf numFmtId="49" fontId="18" fillId="5" borderId="2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49" fontId="18" fillId="6" borderId="2" xfId="0" applyNumberFormat="1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164" fontId="18" fillId="6" borderId="2" xfId="1" applyNumberFormat="1" applyFont="1" applyFill="1" applyBorder="1" applyAlignment="1">
      <alignment horizontal="center" vertical="center" wrapText="1"/>
    </xf>
    <xf numFmtId="165" fontId="18" fillId="6" borderId="2" xfId="1" applyFont="1" applyFill="1" applyBorder="1" applyAlignment="1">
      <alignment horizontal="center" vertical="center" wrapText="1"/>
    </xf>
    <xf numFmtId="164" fontId="18" fillId="6" borderId="2" xfId="0" applyNumberFormat="1" applyFont="1" applyFill="1" applyBorder="1" applyAlignment="1">
      <alignment horizontal="center" vertical="center" wrapText="1"/>
    </xf>
    <xf numFmtId="49" fontId="16" fillId="6" borderId="8" xfId="0" applyNumberFormat="1" applyFont="1" applyFill="1" applyBorder="1" applyAlignment="1">
      <alignment horizontal="center" vertical="center"/>
    </xf>
    <xf numFmtId="49" fontId="16" fillId="6" borderId="9" xfId="0" applyNumberFormat="1" applyFont="1" applyFill="1" applyBorder="1" applyAlignment="1">
      <alignment horizontal="center" vertical="center"/>
    </xf>
    <xf numFmtId="49" fontId="16" fillId="6" borderId="10" xfId="0" applyNumberFormat="1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49" fontId="18" fillId="5" borderId="2" xfId="0" applyNumberFormat="1" applyFont="1" applyFill="1" applyBorder="1" applyAlignment="1">
      <alignment horizontal="left" vertical="center"/>
    </xf>
    <xf numFmtId="49" fontId="24" fillId="5" borderId="8" xfId="0" applyNumberFormat="1" applyFont="1" applyFill="1" applyBorder="1" applyAlignment="1">
      <alignment horizontal="left" vertical="center"/>
    </xf>
    <xf numFmtId="49" fontId="24" fillId="5" borderId="9" xfId="0" applyNumberFormat="1" applyFont="1" applyFill="1" applyBorder="1" applyAlignment="1">
      <alignment horizontal="left" vertical="center"/>
    </xf>
    <xf numFmtId="49" fontId="24" fillId="5" borderId="10" xfId="0" applyNumberFormat="1" applyFont="1" applyFill="1" applyBorder="1" applyAlignment="1">
      <alignment horizontal="left" vertical="center"/>
    </xf>
    <xf numFmtId="49" fontId="24" fillId="6" borderId="8" xfId="0" applyNumberFormat="1" applyFont="1" applyFill="1" applyBorder="1" applyAlignment="1">
      <alignment horizontal="left" vertical="top"/>
    </xf>
    <xf numFmtId="49" fontId="24" fillId="6" borderId="9" xfId="0" applyNumberFormat="1" applyFont="1" applyFill="1" applyBorder="1" applyAlignment="1">
      <alignment horizontal="left" vertical="top"/>
    </xf>
    <xf numFmtId="49" fontId="24" fillId="6" borderId="10" xfId="0" applyNumberFormat="1" applyFont="1" applyFill="1" applyBorder="1" applyAlignment="1">
      <alignment horizontal="left" vertical="top"/>
    </xf>
  </cellXfs>
  <cellStyles count="35">
    <cellStyle name="Euro" xfId="10"/>
    <cellStyle name="Millares" xfId="30" builtinId="3"/>
    <cellStyle name="Moneda" xfId="31" builtinId="4"/>
    <cellStyle name="Moneda 2" xfId="11"/>
    <cellStyle name="Moneda 3" xfId="1"/>
    <cellStyle name="Moneda 3 2" xfId="9"/>
    <cellStyle name="Moneda 3 3" xfId="3"/>
    <cellStyle name="Moneda 3 4" xfId="12"/>
    <cellStyle name="Moneda 3 5" xfId="13"/>
    <cellStyle name="Moneda 4" xfId="14"/>
    <cellStyle name="Moneda 4 2" xfId="7"/>
    <cellStyle name="Moneda 4 3" xfId="15"/>
    <cellStyle name="Moneda 5" xfId="16"/>
    <cellStyle name="Moneda 6" xfId="24"/>
    <cellStyle name="Moneda 7" xfId="27"/>
    <cellStyle name="Normal" xfId="0" builtinId="0"/>
    <cellStyle name="Normal 2" xfId="2"/>
    <cellStyle name="Normal 2 2" xfId="4"/>
    <cellStyle name="Normal 2 2 2" xfId="5"/>
    <cellStyle name="Normal 2 2 2 2" xfId="17"/>
    <cellStyle name="Normal 2 2 2 3" xfId="23"/>
    <cellStyle name="Normal 2 2 2 4" xfId="29"/>
    <cellStyle name="Normal 2 2 3" xfId="18"/>
    <cellStyle name="Normal 2 2 4" xfId="22"/>
    <cellStyle name="Normal 2 2 5" xfId="33"/>
    <cellStyle name="Normal 2 3" xfId="6"/>
    <cellStyle name="Normal 2 4" xfId="19"/>
    <cellStyle name="Normal 2 5" xfId="20"/>
    <cellStyle name="Normal 2 5 2" xfId="25"/>
    <cellStyle name="Normal 2 5 3" xfId="32"/>
    <cellStyle name="Normal 2 6" xfId="21"/>
    <cellStyle name="Normal 2 7" xfId="28"/>
    <cellStyle name="Normal 3" xfId="8"/>
    <cellStyle name="Normal 4" xfId="26"/>
    <cellStyle name="Normal 5" xfId="34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8000"/>
  </sheetPr>
  <dimension ref="A1:XFD920"/>
  <sheetViews>
    <sheetView tabSelected="1" zoomScale="70" zoomScaleNormal="70" workbookViewId="0">
      <selection activeCell="J53" sqref="J53"/>
    </sheetView>
  </sheetViews>
  <sheetFormatPr baseColWidth="10" defaultColWidth="11.42578125" defaultRowHeight="15" x14ac:dyDescent="0.2"/>
  <cols>
    <col min="1" max="1" width="12.140625" style="247" customWidth="1"/>
    <col min="2" max="2" width="109.42578125" style="108" customWidth="1"/>
    <col min="3" max="3" width="44.42578125" style="100" customWidth="1"/>
    <col min="4" max="4" width="12.28515625" style="2" customWidth="1"/>
    <col min="5" max="5" width="23.7109375" style="288" customWidth="1"/>
    <col min="6" max="6" width="19.5703125" style="289" customWidth="1"/>
    <col min="7" max="7" width="22" style="290" customWidth="1"/>
    <col min="8" max="8" width="19.85546875" style="291" customWidth="1"/>
    <col min="9" max="9" width="16.28515625" style="287" bestFit="1" customWidth="1"/>
    <col min="10" max="10" width="34.5703125" style="290" bestFit="1" customWidth="1"/>
    <col min="11" max="11" width="39.42578125" style="100" bestFit="1" customWidth="1"/>
    <col min="12" max="16383" width="11.42578125" style="100"/>
    <col min="16384" max="16384" width="15.28515625" style="100" bestFit="1" customWidth="1"/>
  </cols>
  <sheetData>
    <row r="1" spans="1:12" x14ac:dyDescent="0.2">
      <c r="A1" s="436" t="s">
        <v>0</v>
      </c>
      <c r="B1" s="436"/>
      <c r="C1" s="436"/>
      <c r="D1" s="436"/>
      <c r="E1" s="436"/>
      <c r="F1" s="436"/>
      <c r="G1" s="436"/>
      <c r="H1" s="436"/>
      <c r="I1" s="436"/>
      <c r="J1" s="436"/>
    </row>
    <row r="2" spans="1:12" x14ac:dyDescent="0.2">
      <c r="A2" s="436" t="s">
        <v>726</v>
      </c>
      <c r="B2" s="436"/>
      <c r="C2" s="436"/>
      <c r="D2" s="436"/>
      <c r="E2" s="436"/>
      <c r="F2" s="436"/>
      <c r="G2" s="436"/>
      <c r="H2" s="436"/>
      <c r="I2" s="436"/>
      <c r="J2" s="436"/>
    </row>
    <row r="3" spans="1:12" x14ac:dyDescent="0.2">
      <c r="B3" s="248"/>
      <c r="C3" s="248"/>
      <c r="D3" s="248"/>
      <c r="E3" s="249"/>
      <c r="F3" s="249"/>
      <c r="G3" s="250"/>
      <c r="H3" s="248"/>
      <c r="I3" s="251"/>
      <c r="J3" s="250"/>
    </row>
    <row r="4" spans="1:12" ht="47.25" customHeight="1" x14ac:dyDescent="0.2">
      <c r="A4" s="437" t="s">
        <v>739</v>
      </c>
      <c r="B4" s="437"/>
      <c r="C4" s="437"/>
      <c r="D4" s="437"/>
      <c r="E4" s="437"/>
      <c r="F4" s="437"/>
      <c r="G4" s="437"/>
      <c r="H4" s="437"/>
      <c r="I4" s="437"/>
      <c r="J4" s="437"/>
    </row>
    <row r="5" spans="1:12" s="252" customFormat="1" x14ac:dyDescent="0.2">
      <c r="A5" s="438" t="s">
        <v>1</v>
      </c>
      <c r="B5" s="439" t="s">
        <v>2</v>
      </c>
      <c r="C5" s="439" t="s">
        <v>3</v>
      </c>
      <c r="D5" s="439" t="s">
        <v>4</v>
      </c>
      <c r="E5" s="442" t="s">
        <v>5</v>
      </c>
      <c r="F5" s="440" t="s">
        <v>6</v>
      </c>
      <c r="G5" s="440" t="s">
        <v>7</v>
      </c>
      <c r="H5" s="441" t="s">
        <v>806</v>
      </c>
      <c r="I5" s="439" t="s">
        <v>805</v>
      </c>
      <c r="J5" s="439"/>
    </row>
    <row r="6" spans="1:12" s="208" customFormat="1" ht="22.5" customHeight="1" x14ac:dyDescent="0.2">
      <c r="A6" s="438"/>
      <c r="B6" s="439"/>
      <c r="C6" s="439"/>
      <c r="D6" s="439"/>
      <c r="E6" s="442"/>
      <c r="F6" s="440"/>
      <c r="G6" s="440"/>
      <c r="H6" s="441"/>
      <c r="I6" s="439" t="s">
        <v>8</v>
      </c>
      <c r="J6" s="439"/>
      <c r="L6" s="209"/>
    </row>
    <row r="7" spans="1:12" s="252" customFormat="1" ht="47.25" customHeight="1" x14ac:dyDescent="0.2">
      <c r="A7" s="438"/>
      <c r="B7" s="439"/>
      <c r="C7" s="439"/>
      <c r="D7" s="439"/>
      <c r="E7" s="442"/>
      <c r="F7" s="440"/>
      <c r="G7" s="440"/>
      <c r="H7" s="441"/>
      <c r="I7" s="400" t="s">
        <v>9</v>
      </c>
      <c r="J7" s="401" t="s">
        <v>5</v>
      </c>
    </row>
    <row r="8" spans="1:12" s="2" customFormat="1" x14ac:dyDescent="0.2">
      <c r="A8" s="430" t="s">
        <v>13</v>
      </c>
      <c r="B8" s="431"/>
      <c r="C8" s="396"/>
      <c r="D8" s="396"/>
      <c r="E8" s="397"/>
      <c r="F8" s="397"/>
      <c r="G8" s="397"/>
      <c r="H8" s="396"/>
      <c r="I8" s="398"/>
      <c r="J8" s="399"/>
    </row>
    <row r="9" spans="1:12" s="2" customFormat="1" x14ac:dyDescent="0.2">
      <c r="A9" s="421" t="s">
        <v>746</v>
      </c>
      <c r="B9" s="421"/>
      <c r="C9" s="421"/>
      <c r="D9" s="421"/>
      <c r="E9" s="421"/>
      <c r="F9" s="421"/>
      <c r="G9" s="421"/>
      <c r="H9" s="421"/>
      <c r="I9" s="421"/>
      <c r="J9" s="421"/>
    </row>
    <row r="10" spans="1:12" s="2" customFormat="1" x14ac:dyDescent="0.2">
      <c r="A10" s="405" t="s">
        <v>14</v>
      </c>
      <c r="B10" s="405"/>
      <c r="C10" s="405"/>
      <c r="D10" s="405"/>
      <c r="E10" s="405"/>
      <c r="F10" s="405"/>
      <c r="G10" s="405"/>
      <c r="H10" s="405"/>
      <c r="I10" s="94"/>
      <c r="J10" s="49"/>
    </row>
    <row r="11" spans="1:12" s="2" customFormat="1" x14ac:dyDescent="0.2">
      <c r="A11" s="17">
        <v>1</v>
      </c>
      <c r="B11" s="145" t="s">
        <v>15</v>
      </c>
      <c r="C11" s="5"/>
      <c r="D11" s="146" t="s">
        <v>16</v>
      </c>
      <c r="E11" s="360">
        <v>204.67156950672646</v>
      </c>
      <c r="F11" s="147">
        <f>E11*0.06</f>
        <v>12.280294170403588</v>
      </c>
      <c r="G11" s="48">
        <f t="shared" ref="G11" si="0">+E11+F11</f>
        <v>216.95186367713004</v>
      </c>
      <c r="H11" s="5"/>
      <c r="I11" s="297">
        <v>1000</v>
      </c>
      <c r="J11" s="36">
        <f t="shared" ref="J11:J51" si="1">((+I11-H11)*(G11))</f>
        <v>216951.86367713002</v>
      </c>
    </row>
    <row r="12" spans="1:12" s="2" customFormat="1" x14ac:dyDescent="0.2">
      <c r="A12" s="17">
        <v>2</v>
      </c>
      <c r="B12" s="145" t="s">
        <v>484</v>
      </c>
      <c r="C12" s="5"/>
      <c r="D12" s="146" t="s">
        <v>16</v>
      </c>
      <c r="E12" s="360">
        <v>219.24</v>
      </c>
      <c r="F12" s="147">
        <f t="shared" ref="F12:F51" si="2">E12*0.06</f>
        <v>13.154400000000001</v>
      </c>
      <c r="G12" s="48">
        <f t="shared" ref="G12:G51" si="3">+E12+F12</f>
        <v>232.39440000000002</v>
      </c>
      <c r="H12" s="5"/>
      <c r="I12" s="297">
        <v>1000</v>
      </c>
      <c r="J12" s="36">
        <f t="shared" si="1"/>
        <v>232394.40000000002</v>
      </c>
    </row>
    <row r="13" spans="1:12" s="2" customFormat="1" x14ac:dyDescent="0.2">
      <c r="A13" s="17">
        <v>3</v>
      </c>
      <c r="B13" s="145" t="s">
        <v>17</v>
      </c>
      <c r="C13" s="5"/>
      <c r="D13" s="146" t="s">
        <v>16</v>
      </c>
      <c r="E13" s="360">
        <v>2969.6</v>
      </c>
      <c r="F13" s="147">
        <f t="shared" si="2"/>
        <v>178.17599999999999</v>
      </c>
      <c r="G13" s="48">
        <f t="shared" si="3"/>
        <v>3147.7759999999998</v>
      </c>
      <c r="H13" s="5"/>
      <c r="I13" s="297">
        <v>30</v>
      </c>
      <c r="J13" s="36">
        <f t="shared" si="1"/>
        <v>94433.279999999999</v>
      </c>
    </row>
    <row r="14" spans="1:12" s="2" customFormat="1" x14ac:dyDescent="0.2">
      <c r="A14" s="17">
        <v>4</v>
      </c>
      <c r="B14" s="145" t="s">
        <v>18</v>
      </c>
      <c r="C14" s="5"/>
      <c r="D14" s="146" t="s">
        <v>16</v>
      </c>
      <c r="E14" s="360">
        <v>4900</v>
      </c>
      <c r="F14" s="147">
        <f t="shared" si="2"/>
        <v>294</v>
      </c>
      <c r="G14" s="48">
        <f t="shared" si="3"/>
        <v>5194</v>
      </c>
      <c r="H14" s="5"/>
      <c r="I14" s="297">
        <v>50</v>
      </c>
      <c r="J14" s="36">
        <f t="shared" si="1"/>
        <v>259700</v>
      </c>
    </row>
    <row r="15" spans="1:12" s="2" customFormat="1" x14ac:dyDescent="0.2">
      <c r="A15" s="17">
        <v>5</v>
      </c>
      <c r="B15" s="145" t="s">
        <v>485</v>
      </c>
      <c r="C15" s="5"/>
      <c r="D15" s="146" t="s">
        <v>16</v>
      </c>
      <c r="E15" s="360">
        <v>800</v>
      </c>
      <c r="F15" s="147">
        <f t="shared" si="2"/>
        <v>48</v>
      </c>
      <c r="G15" s="48">
        <f t="shared" si="3"/>
        <v>848</v>
      </c>
      <c r="H15" s="5"/>
      <c r="I15" s="297">
        <v>50</v>
      </c>
      <c r="J15" s="36">
        <f t="shared" si="1"/>
        <v>42400</v>
      </c>
    </row>
    <row r="16" spans="1:12" s="2" customFormat="1" x14ac:dyDescent="0.2">
      <c r="A16" s="17">
        <v>6</v>
      </c>
      <c r="B16" s="145" t="s">
        <v>486</v>
      </c>
      <c r="C16" s="5"/>
      <c r="D16" s="146" t="s">
        <v>50</v>
      </c>
      <c r="E16" s="360">
        <v>11769.36</v>
      </c>
      <c r="F16" s="147">
        <f t="shared" si="2"/>
        <v>706.16160000000002</v>
      </c>
      <c r="G16" s="48">
        <f t="shared" si="3"/>
        <v>12475.5216</v>
      </c>
      <c r="H16" s="5"/>
      <c r="I16" s="297">
        <v>15</v>
      </c>
      <c r="J16" s="36">
        <f t="shared" si="1"/>
        <v>187132.82399999999</v>
      </c>
    </row>
    <row r="17" spans="1:10" s="2" customFormat="1" x14ac:dyDescent="0.2">
      <c r="A17" s="17">
        <v>7</v>
      </c>
      <c r="B17" s="145" t="s">
        <v>487</v>
      </c>
      <c r="C17" s="5"/>
      <c r="D17" s="146" t="s">
        <v>50</v>
      </c>
      <c r="E17" s="360">
        <v>2529.96</v>
      </c>
      <c r="F17" s="147">
        <f t="shared" si="2"/>
        <v>151.79759999999999</v>
      </c>
      <c r="G17" s="48">
        <f t="shared" si="3"/>
        <v>2681.7575999999999</v>
      </c>
      <c r="H17" s="5"/>
      <c r="I17" s="297">
        <v>15</v>
      </c>
      <c r="J17" s="36">
        <f t="shared" si="1"/>
        <v>40226.364000000001</v>
      </c>
    </row>
    <row r="18" spans="1:10" s="2" customFormat="1" x14ac:dyDescent="0.2">
      <c r="A18" s="17">
        <v>8</v>
      </c>
      <c r="B18" s="145" t="s">
        <v>488</v>
      </c>
      <c r="C18" s="5"/>
      <c r="D18" s="146" t="s">
        <v>16</v>
      </c>
      <c r="E18" s="360">
        <v>5890.13</v>
      </c>
      <c r="F18" s="147">
        <f t="shared" si="2"/>
        <v>353.40780000000001</v>
      </c>
      <c r="G18" s="48">
        <f t="shared" si="3"/>
        <v>6243.5378000000001</v>
      </c>
      <c r="H18" s="5"/>
      <c r="I18" s="297">
        <v>15</v>
      </c>
      <c r="J18" s="36">
        <f t="shared" si="1"/>
        <v>93653.066999999995</v>
      </c>
    </row>
    <row r="19" spans="1:10" s="2" customFormat="1" x14ac:dyDescent="0.2">
      <c r="A19" s="17">
        <v>9</v>
      </c>
      <c r="B19" s="145" t="s">
        <v>489</v>
      </c>
      <c r="C19" s="5"/>
      <c r="D19" s="146" t="s">
        <v>16</v>
      </c>
      <c r="E19" s="360">
        <v>18479.96</v>
      </c>
      <c r="F19" s="147">
        <f t="shared" si="2"/>
        <v>1108.7975999999999</v>
      </c>
      <c r="G19" s="48">
        <f t="shared" si="3"/>
        <v>19588.757599999997</v>
      </c>
      <c r="H19" s="5"/>
      <c r="I19" s="297">
        <v>15</v>
      </c>
      <c r="J19" s="36">
        <f t="shared" si="1"/>
        <v>293831.36399999994</v>
      </c>
    </row>
    <row r="20" spans="1:10" s="2" customFormat="1" x14ac:dyDescent="0.2">
      <c r="A20" s="17">
        <v>10</v>
      </c>
      <c r="B20" s="145" t="s">
        <v>21</v>
      </c>
      <c r="C20" s="5"/>
      <c r="D20" s="146" t="s">
        <v>19</v>
      </c>
      <c r="E20" s="360">
        <v>612.08888888888896</v>
      </c>
      <c r="F20" s="147">
        <f t="shared" si="2"/>
        <v>36.725333333333339</v>
      </c>
      <c r="G20" s="48">
        <f t="shared" si="3"/>
        <v>648.81422222222227</v>
      </c>
      <c r="H20" s="5"/>
      <c r="I20" s="297">
        <v>15</v>
      </c>
      <c r="J20" s="36">
        <f t="shared" si="1"/>
        <v>9732.2133333333331</v>
      </c>
    </row>
    <row r="21" spans="1:10" s="2" customFormat="1" x14ac:dyDescent="0.2">
      <c r="A21" s="17">
        <v>11</v>
      </c>
      <c r="B21" s="145" t="s">
        <v>490</v>
      </c>
      <c r="C21" s="5"/>
      <c r="D21" s="146" t="s">
        <v>16</v>
      </c>
      <c r="E21" s="360">
        <v>23650.080000000002</v>
      </c>
      <c r="F21" s="147">
        <f t="shared" si="2"/>
        <v>1419.0048000000002</v>
      </c>
      <c r="G21" s="48">
        <f t="shared" si="3"/>
        <v>25069.084800000001</v>
      </c>
      <c r="H21" s="5"/>
      <c r="I21" s="297">
        <v>15</v>
      </c>
      <c r="J21" s="36">
        <f t="shared" si="1"/>
        <v>376036.272</v>
      </c>
    </row>
    <row r="22" spans="1:10" s="2" customFormat="1" x14ac:dyDescent="0.2">
      <c r="A22" s="17">
        <v>12</v>
      </c>
      <c r="B22" s="145" t="s">
        <v>491</v>
      </c>
      <c r="C22" s="5"/>
      <c r="D22" s="146" t="s">
        <v>19</v>
      </c>
      <c r="E22" s="360">
        <v>2034.64</v>
      </c>
      <c r="F22" s="147">
        <f t="shared" si="2"/>
        <v>122.0784</v>
      </c>
      <c r="G22" s="48">
        <f t="shared" si="3"/>
        <v>2156.7184000000002</v>
      </c>
      <c r="H22" s="5"/>
      <c r="I22" s="297">
        <v>15</v>
      </c>
      <c r="J22" s="36">
        <f t="shared" si="1"/>
        <v>32350.776000000002</v>
      </c>
    </row>
    <row r="23" spans="1:10" s="2" customFormat="1" x14ac:dyDescent="0.2">
      <c r="A23" s="17">
        <v>13</v>
      </c>
      <c r="B23" s="145" t="s">
        <v>22</v>
      </c>
      <c r="C23" s="5"/>
      <c r="D23" s="146" t="s">
        <v>16</v>
      </c>
      <c r="E23" s="360">
        <v>3461.3777777777777</v>
      </c>
      <c r="F23" s="147">
        <f t="shared" si="2"/>
        <v>207.68266666666665</v>
      </c>
      <c r="G23" s="48">
        <f t="shared" si="3"/>
        <v>3669.0604444444443</v>
      </c>
      <c r="H23" s="5"/>
      <c r="I23" s="297">
        <v>15</v>
      </c>
      <c r="J23" s="36">
        <f t="shared" si="1"/>
        <v>55035.906666666662</v>
      </c>
    </row>
    <row r="24" spans="1:10" s="2" customFormat="1" x14ac:dyDescent="0.2">
      <c r="A24" s="17">
        <v>14</v>
      </c>
      <c r="B24" s="145" t="s">
        <v>20</v>
      </c>
      <c r="C24" s="5"/>
      <c r="D24" s="146" t="s">
        <v>30</v>
      </c>
      <c r="E24" s="360">
        <v>1900</v>
      </c>
      <c r="F24" s="147">
        <f t="shared" si="2"/>
        <v>114</v>
      </c>
      <c r="G24" s="48">
        <f t="shared" si="3"/>
        <v>2014</v>
      </c>
      <c r="H24" s="5"/>
      <c r="I24" s="297">
        <v>30</v>
      </c>
      <c r="J24" s="36">
        <f t="shared" si="1"/>
        <v>60420</v>
      </c>
    </row>
    <row r="25" spans="1:10" s="2" customFormat="1" x14ac:dyDescent="0.2">
      <c r="A25" s="17">
        <v>15</v>
      </c>
      <c r="B25" s="145" t="s">
        <v>23</v>
      </c>
      <c r="C25" s="5"/>
      <c r="D25" s="146" t="s">
        <v>19</v>
      </c>
      <c r="E25" s="360">
        <v>2950.0444444444447</v>
      </c>
      <c r="F25" s="147">
        <f t="shared" si="2"/>
        <v>177.00266666666667</v>
      </c>
      <c r="G25" s="48">
        <f t="shared" si="3"/>
        <v>3127.0471111111115</v>
      </c>
      <c r="H25" s="5"/>
      <c r="I25" s="297">
        <v>10</v>
      </c>
      <c r="J25" s="36">
        <f t="shared" si="1"/>
        <v>31270.471111111114</v>
      </c>
    </row>
    <row r="26" spans="1:10" s="2" customFormat="1" x14ac:dyDescent="0.2">
      <c r="A26" s="17">
        <v>16</v>
      </c>
      <c r="B26" s="145" t="s">
        <v>24</v>
      </c>
      <c r="C26" s="5"/>
      <c r="D26" s="146" t="s">
        <v>16</v>
      </c>
      <c r="E26" s="360">
        <v>770.24025862068959</v>
      </c>
      <c r="F26" s="147">
        <f t="shared" si="2"/>
        <v>46.21441551724137</v>
      </c>
      <c r="G26" s="48">
        <f t="shared" si="3"/>
        <v>816.45467413793097</v>
      </c>
      <c r="H26" s="5"/>
      <c r="I26" s="297">
        <v>150</v>
      </c>
      <c r="J26" s="36">
        <f t="shared" si="1"/>
        <v>122468.20112068964</v>
      </c>
    </row>
    <row r="27" spans="1:10" s="2" customFormat="1" x14ac:dyDescent="0.2">
      <c r="A27" s="17">
        <v>17</v>
      </c>
      <c r="B27" s="145" t="s">
        <v>25</v>
      </c>
      <c r="C27" s="5"/>
      <c r="D27" s="146" t="s">
        <v>16</v>
      </c>
      <c r="E27" s="360">
        <v>1048.5365853658536</v>
      </c>
      <c r="F27" s="147">
        <f t="shared" si="2"/>
        <v>62.912195121951214</v>
      </c>
      <c r="G27" s="48">
        <f t="shared" si="3"/>
        <v>1111.4487804878049</v>
      </c>
      <c r="H27" s="5"/>
      <c r="I27" s="297">
        <v>50</v>
      </c>
      <c r="J27" s="36">
        <f t="shared" si="1"/>
        <v>55572.439024390245</v>
      </c>
    </row>
    <row r="28" spans="1:10" s="2" customFormat="1" x14ac:dyDescent="0.2">
      <c r="A28" s="17">
        <v>18</v>
      </c>
      <c r="B28" s="145" t="s">
        <v>492</v>
      </c>
      <c r="C28" s="5"/>
      <c r="D28" s="146" t="s">
        <v>19</v>
      </c>
      <c r="E28" s="360">
        <v>2632.0761538461538</v>
      </c>
      <c r="F28" s="147">
        <f t="shared" si="2"/>
        <v>157.92456923076924</v>
      </c>
      <c r="G28" s="48">
        <f t="shared" si="3"/>
        <v>2790.0007230769229</v>
      </c>
      <c r="H28" s="5"/>
      <c r="I28" s="297">
        <v>15</v>
      </c>
      <c r="J28" s="36">
        <f t="shared" si="1"/>
        <v>41850.01084615384</v>
      </c>
    </row>
    <row r="29" spans="1:10" s="2" customFormat="1" x14ac:dyDescent="0.2">
      <c r="A29" s="17">
        <v>19</v>
      </c>
      <c r="B29" s="145" t="s">
        <v>493</v>
      </c>
      <c r="C29" s="5"/>
      <c r="D29" s="146" t="s">
        <v>16</v>
      </c>
      <c r="E29" s="360">
        <v>1599.02</v>
      </c>
      <c r="F29" s="147">
        <f t="shared" si="2"/>
        <v>95.941199999999995</v>
      </c>
      <c r="G29" s="48">
        <f t="shared" si="3"/>
        <v>1694.9612</v>
      </c>
      <c r="H29" s="5"/>
      <c r="I29" s="297">
        <v>10</v>
      </c>
      <c r="J29" s="36">
        <f t="shared" si="1"/>
        <v>16949.612000000001</v>
      </c>
    </row>
    <row r="30" spans="1:10" s="2" customFormat="1" x14ac:dyDescent="0.2">
      <c r="A30" s="17">
        <v>20</v>
      </c>
      <c r="B30" s="145" t="s">
        <v>494</v>
      </c>
      <c r="C30" s="5"/>
      <c r="D30" s="146" t="s">
        <v>16</v>
      </c>
      <c r="E30" s="360">
        <v>1865.4742857142858</v>
      </c>
      <c r="F30" s="147">
        <f t="shared" si="2"/>
        <v>111.92845714285714</v>
      </c>
      <c r="G30" s="48">
        <f t="shared" si="3"/>
        <v>1977.4027428571428</v>
      </c>
      <c r="H30" s="5"/>
      <c r="I30" s="297">
        <v>15</v>
      </c>
      <c r="J30" s="36">
        <f t="shared" si="1"/>
        <v>29661.041142857142</v>
      </c>
    </row>
    <row r="31" spans="1:10" s="2" customFormat="1" x14ac:dyDescent="0.2">
      <c r="A31" s="17">
        <v>21</v>
      </c>
      <c r="B31" s="145" t="s">
        <v>495</v>
      </c>
      <c r="C31" s="5"/>
      <c r="D31" s="146" t="s">
        <v>16</v>
      </c>
      <c r="E31" s="360">
        <v>1866.44</v>
      </c>
      <c r="F31" s="147">
        <f t="shared" si="2"/>
        <v>111.9864</v>
      </c>
      <c r="G31" s="48">
        <f t="shared" si="3"/>
        <v>1978.4264000000001</v>
      </c>
      <c r="H31" s="5"/>
      <c r="I31" s="297">
        <v>20</v>
      </c>
      <c r="J31" s="36">
        <f t="shared" si="1"/>
        <v>39568.527999999998</v>
      </c>
    </row>
    <row r="32" spans="1:10" s="2" customFormat="1" x14ac:dyDescent="0.2">
      <c r="A32" s="17">
        <v>22</v>
      </c>
      <c r="B32" s="145" t="s">
        <v>496</v>
      </c>
      <c r="C32" s="5"/>
      <c r="D32" s="146" t="s">
        <v>16</v>
      </c>
      <c r="E32" s="360">
        <v>2900</v>
      </c>
      <c r="F32" s="147">
        <f t="shared" si="2"/>
        <v>174</v>
      </c>
      <c r="G32" s="48">
        <f t="shared" si="3"/>
        <v>3074</v>
      </c>
      <c r="H32" s="5"/>
      <c r="I32" s="297">
        <v>50</v>
      </c>
      <c r="J32" s="36">
        <f t="shared" si="1"/>
        <v>153700</v>
      </c>
    </row>
    <row r="33" spans="1:10" s="2" customFormat="1" x14ac:dyDescent="0.2">
      <c r="A33" s="17">
        <v>23</v>
      </c>
      <c r="B33" s="145" t="s">
        <v>26</v>
      </c>
      <c r="C33" s="5"/>
      <c r="D33" s="146" t="s">
        <v>16</v>
      </c>
      <c r="E33" s="360">
        <v>1700</v>
      </c>
      <c r="F33" s="147">
        <f t="shared" si="2"/>
        <v>102</v>
      </c>
      <c r="G33" s="48">
        <f t="shared" si="3"/>
        <v>1802</v>
      </c>
      <c r="H33" s="5"/>
      <c r="I33" s="297">
        <v>30</v>
      </c>
      <c r="J33" s="36">
        <f t="shared" si="1"/>
        <v>54060</v>
      </c>
    </row>
    <row r="34" spans="1:10" s="2" customFormat="1" x14ac:dyDescent="0.2">
      <c r="A34" s="17">
        <v>24</v>
      </c>
      <c r="B34" s="145" t="s">
        <v>27</v>
      </c>
      <c r="C34" s="5"/>
      <c r="D34" s="146" t="s">
        <v>28</v>
      </c>
      <c r="E34" s="360">
        <v>10339.08</v>
      </c>
      <c r="F34" s="147">
        <f t="shared" si="2"/>
        <v>620.34479999999996</v>
      </c>
      <c r="G34" s="48">
        <f t="shared" si="3"/>
        <v>10959.424800000001</v>
      </c>
      <c r="H34" s="5"/>
      <c r="I34" s="297">
        <v>60</v>
      </c>
      <c r="J34" s="36">
        <f t="shared" si="1"/>
        <v>657565.48800000001</v>
      </c>
    </row>
    <row r="35" spans="1:10" s="2" customFormat="1" x14ac:dyDescent="0.2">
      <c r="A35" s="17">
        <v>25</v>
      </c>
      <c r="B35" s="145" t="s">
        <v>29</v>
      </c>
      <c r="C35" s="5"/>
      <c r="D35" s="146" t="s">
        <v>28</v>
      </c>
      <c r="E35" s="360">
        <v>11400</v>
      </c>
      <c r="F35" s="147">
        <f t="shared" si="2"/>
        <v>684</v>
      </c>
      <c r="G35" s="48">
        <f t="shared" si="3"/>
        <v>12084</v>
      </c>
      <c r="H35" s="5"/>
      <c r="I35" s="297">
        <v>15</v>
      </c>
      <c r="J35" s="36">
        <f t="shared" si="1"/>
        <v>181260</v>
      </c>
    </row>
    <row r="36" spans="1:10" s="2" customFormat="1" x14ac:dyDescent="0.2">
      <c r="A36" s="17">
        <v>26</v>
      </c>
      <c r="B36" s="145" t="s">
        <v>497</v>
      </c>
      <c r="C36" s="5"/>
      <c r="D36" s="146" t="s">
        <v>30</v>
      </c>
      <c r="E36" s="360">
        <v>37399.56</v>
      </c>
      <c r="F36" s="147">
        <f t="shared" si="2"/>
        <v>2243.9735999999998</v>
      </c>
      <c r="G36" s="48">
        <f t="shared" si="3"/>
        <v>39643.533599999995</v>
      </c>
      <c r="H36" s="5"/>
      <c r="I36" s="297">
        <v>2</v>
      </c>
      <c r="J36" s="36">
        <f t="shared" si="1"/>
        <v>79287.06719999999</v>
      </c>
    </row>
    <row r="37" spans="1:10" s="2" customFormat="1" x14ac:dyDescent="0.2">
      <c r="A37" s="17">
        <v>27</v>
      </c>
      <c r="B37" s="145" t="s">
        <v>31</v>
      </c>
      <c r="C37" s="5"/>
      <c r="D37" s="146" t="s">
        <v>16</v>
      </c>
      <c r="E37" s="360">
        <v>140</v>
      </c>
      <c r="F37" s="147">
        <f t="shared" si="2"/>
        <v>8.4</v>
      </c>
      <c r="G37" s="48">
        <f t="shared" si="3"/>
        <v>148.4</v>
      </c>
      <c r="H37" s="5"/>
      <c r="I37" s="297">
        <v>2000</v>
      </c>
      <c r="J37" s="36">
        <f t="shared" si="1"/>
        <v>296800</v>
      </c>
    </row>
    <row r="38" spans="1:10" s="2" customFormat="1" x14ac:dyDescent="0.2">
      <c r="A38" s="17">
        <v>28</v>
      </c>
      <c r="B38" s="145" t="s">
        <v>498</v>
      </c>
      <c r="C38" s="5"/>
      <c r="D38" s="146" t="s">
        <v>16</v>
      </c>
      <c r="E38" s="360">
        <v>140</v>
      </c>
      <c r="F38" s="147">
        <f t="shared" si="2"/>
        <v>8.4</v>
      </c>
      <c r="G38" s="48">
        <f t="shared" si="3"/>
        <v>148.4</v>
      </c>
      <c r="H38" s="5"/>
      <c r="I38" s="297">
        <v>2000</v>
      </c>
      <c r="J38" s="36">
        <f t="shared" si="1"/>
        <v>296800</v>
      </c>
    </row>
    <row r="39" spans="1:10" s="2" customFormat="1" x14ac:dyDescent="0.2">
      <c r="A39" s="17">
        <v>29</v>
      </c>
      <c r="B39" s="145" t="s">
        <v>499</v>
      </c>
      <c r="C39" s="5"/>
      <c r="D39" s="146" t="s">
        <v>32</v>
      </c>
      <c r="E39" s="360">
        <v>24999.99</v>
      </c>
      <c r="F39" s="147">
        <f t="shared" si="2"/>
        <v>1499.9994000000002</v>
      </c>
      <c r="G39" s="48">
        <f t="shared" si="3"/>
        <v>26499.989400000002</v>
      </c>
      <c r="H39" s="5"/>
      <c r="I39" s="297">
        <v>1</v>
      </c>
      <c r="J39" s="36">
        <f t="shared" si="1"/>
        <v>26499.989400000002</v>
      </c>
    </row>
    <row r="40" spans="1:10" s="2" customFormat="1" x14ac:dyDescent="0.2">
      <c r="A40" s="17">
        <v>30</v>
      </c>
      <c r="B40" s="145" t="s">
        <v>33</v>
      </c>
      <c r="C40" s="5"/>
      <c r="D40" s="146" t="s">
        <v>16</v>
      </c>
      <c r="E40" s="360">
        <v>3000</v>
      </c>
      <c r="F40" s="147">
        <f t="shared" si="2"/>
        <v>180</v>
      </c>
      <c r="G40" s="48">
        <f t="shared" si="3"/>
        <v>3180</v>
      </c>
      <c r="H40" s="5"/>
      <c r="I40" s="297">
        <v>50</v>
      </c>
      <c r="J40" s="36">
        <f t="shared" si="1"/>
        <v>159000</v>
      </c>
    </row>
    <row r="41" spans="1:10" s="2" customFormat="1" x14ac:dyDescent="0.2">
      <c r="A41" s="17">
        <v>31</v>
      </c>
      <c r="B41" s="145" t="s">
        <v>500</v>
      </c>
      <c r="C41" s="5"/>
      <c r="D41" s="146" t="s">
        <v>16</v>
      </c>
      <c r="E41" s="360">
        <v>2640.16</v>
      </c>
      <c r="F41" s="147">
        <f t="shared" si="2"/>
        <v>158.40959999999998</v>
      </c>
      <c r="G41" s="48">
        <f t="shared" si="3"/>
        <v>2798.5695999999998</v>
      </c>
      <c r="H41" s="5"/>
      <c r="I41" s="297">
        <v>5</v>
      </c>
      <c r="J41" s="36">
        <f t="shared" si="1"/>
        <v>13992.847999999998</v>
      </c>
    </row>
    <row r="42" spans="1:10" s="2" customFormat="1" x14ac:dyDescent="0.2">
      <c r="A42" s="17">
        <v>32</v>
      </c>
      <c r="B42" s="145" t="s">
        <v>501</v>
      </c>
      <c r="C42" s="5"/>
      <c r="D42" s="146" t="s">
        <v>16</v>
      </c>
      <c r="E42" s="360">
        <v>3300.1984000000002</v>
      </c>
      <c r="F42" s="147">
        <f t="shared" si="2"/>
        <v>198.01190400000002</v>
      </c>
      <c r="G42" s="48">
        <f t="shared" si="3"/>
        <v>3498.2103040000002</v>
      </c>
      <c r="H42" s="5"/>
      <c r="I42" s="297">
        <v>50</v>
      </c>
      <c r="J42" s="36">
        <f t="shared" si="1"/>
        <v>174910.51520000002</v>
      </c>
    </row>
    <row r="43" spans="1:10" s="2" customFormat="1" x14ac:dyDescent="0.2">
      <c r="A43" s="17">
        <v>33</v>
      </c>
      <c r="B43" s="145" t="s">
        <v>35</v>
      </c>
      <c r="C43" s="5"/>
      <c r="D43" s="146" t="s">
        <v>16</v>
      </c>
      <c r="E43" s="360">
        <v>5360</v>
      </c>
      <c r="F43" s="147">
        <f t="shared" si="2"/>
        <v>321.59999999999997</v>
      </c>
      <c r="G43" s="48">
        <f t="shared" si="3"/>
        <v>5681.6</v>
      </c>
      <c r="H43" s="5"/>
      <c r="I43" s="297">
        <v>12</v>
      </c>
      <c r="J43" s="36">
        <f t="shared" si="1"/>
        <v>68179.200000000012</v>
      </c>
    </row>
    <row r="44" spans="1:10" s="2" customFormat="1" x14ac:dyDescent="0.2">
      <c r="A44" s="17">
        <v>34</v>
      </c>
      <c r="B44" s="145" t="s">
        <v>502</v>
      </c>
      <c r="C44" s="5"/>
      <c r="D44" s="146" t="s">
        <v>16</v>
      </c>
      <c r="E44" s="360">
        <v>26600.314285714288</v>
      </c>
      <c r="F44" s="147">
        <f t="shared" si="2"/>
        <v>1596.0188571428573</v>
      </c>
      <c r="G44" s="48">
        <f t="shared" si="3"/>
        <v>28196.333142857147</v>
      </c>
      <c r="H44" s="5"/>
      <c r="I44" s="297">
        <v>3</v>
      </c>
      <c r="J44" s="36">
        <f t="shared" si="1"/>
        <v>84588.999428571435</v>
      </c>
    </row>
    <row r="45" spans="1:10" s="2" customFormat="1" x14ac:dyDescent="0.2">
      <c r="A45" s="17">
        <v>35</v>
      </c>
      <c r="B45" s="145" t="s">
        <v>37</v>
      </c>
      <c r="C45" s="5"/>
      <c r="D45" s="146" t="s">
        <v>16</v>
      </c>
      <c r="E45" s="360">
        <v>99439.84</v>
      </c>
      <c r="F45" s="147">
        <f t="shared" si="2"/>
        <v>5966.3903999999993</v>
      </c>
      <c r="G45" s="48">
        <f t="shared" si="3"/>
        <v>105406.2304</v>
      </c>
      <c r="H45" s="5"/>
      <c r="I45" s="297">
        <v>1</v>
      </c>
      <c r="J45" s="36">
        <f t="shared" si="1"/>
        <v>105406.2304</v>
      </c>
    </row>
    <row r="46" spans="1:10" s="2" customFormat="1" x14ac:dyDescent="0.2">
      <c r="A46" s="17">
        <v>36</v>
      </c>
      <c r="B46" s="145" t="s">
        <v>34</v>
      </c>
      <c r="C46" s="5"/>
      <c r="D46" s="146" t="s">
        <v>16</v>
      </c>
      <c r="E46" s="360">
        <v>1099.68</v>
      </c>
      <c r="F46" s="147">
        <f t="shared" si="2"/>
        <v>65.980800000000002</v>
      </c>
      <c r="G46" s="48">
        <f t="shared" si="3"/>
        <v>1165.6608000000001</v>
      </c>
      <c r="H46" s="5"/>
      <c r="I46" s="297">
        <v>15</v>
      </c>
      <c r="J46" s="36">
        <f t="shared" si="1"/>
        <v>17484.912</v>
      </c>
    </row>
    <row r="47" spans="1:10" s="2" customFormat="1" x14ac:dyDescent="0.2">
      <c r="A47" s="17">
        <v>37</v>
      </c>
      <c r="B47" s="145" t="s">
        <v>36</v>
      </c>
      <c r="C47" s="5"/>
      <c r="D47" s="146" t="s">
        <v>16</v>
      </c>
      <c r="E47" s="360">
        <v>8861.9076923076918</v>
      </c>
      <c r="F47" s="147">
        <f t="shared" si="2"/>
        <v>531.71446153846148</v>
      </c>
      <c r="G47" s="48">
        <f t="shared" si="3"/>
        <v>9393.6221538461541</v>
      </c>
      <c r="H47" s="5"/>
      <c r="I47" s="297">
        <v>15</v>
      </c>
      <c r="J47" s="36">
        <f t="shared" si="1"/>
        <v>140904.33230769233</v>
      </c>
    </row>
    <row r="48" spans="1:10" s="2" customFormat="1" x14ac:dyDescent="0.2">
      <c r="A48" s="17">
        <v>38</v>
      </c>
      <c r="B48" s="145" t="s">
        <v>38</v>
      </c>
      <c r="C48" s="5"/>
      <c r="D48" s="146" t="s">
        <v>16</v>
      </c>
      <c r="E48" s="360">
        <v>3900</v>
      </c>
      <c r="F48" s="147">
        <f t="shared" si="2"/>
        <v>234</v>
      </c>
      <c r="G48" s="48">
        <f t="shared" si="3"/>
        <v>4134</v>
      </c>
      <c r="H48" s="5"/>
      <c r="I48" s="297">
        <v>12</v>
      </c>
      <c r="J48" s="36">
        <f t="shared" si="1"/>
        <v>49608</v>
      </c>
    </row>
    <row r="49" spans="1:10" s="2" customFormat="1" x14ac:dyDescent="0.2">
      <c r="A49" s="17">
        <v>39</v>
      </c>
      <c r="B49" s="145" t="s">
        <v>39</v>
      </c>
      <c r="C49" s="5"/>
      <c r="D49" s="146" t="s">
        <v>16</v>
      </c>
      <c r="E49" s="360">
        <v>2669.14</v>
      </c>
      <c r="F49" s="147">
        <f t="shared" si="2"/>
        <v>160.14839999999998</v>
      </c>
      <c r="G49" s="48">
        <f t="shared" si="3"/>
        <v>2829.2883999999999</v>
      </c>
      <c r="H49" s="5"/>
      <c r="I49" s="297">
        <v>20</v>
      </c>
      <c r="J49" s="36">
        <f t="shared" si="1"/>
        <v>56585.767999999996</v>
      </c>
    </row>
    <row r="50" spans="1:10" s="2" customFormat="1" x14ac:dyDescent="0.2">
      <c r="A50" s="17">
        <v>40</v>
      </c>
      <c r="B50" s="145" t="s">
        <v>503</v>
      </c>
      <c r="C50" s="5"/>
      <c r="D50" s="146" t="s">
        <v>16</v>
      </c>
      <c r="E50" s="360">
        <v>45978.92</v>
      </c>
      <c r="F50" s="147">
        <f t="shared" si="2"/>
        <v>2758.7351999999996</v>
      </c>
      <c r="G50" s="48">
        <f t="shared" si="3"/>
        <v>48737.655200000001</v>
      </c>
      <c r="H50" s="5"/>
      <c r="I50" s="297">
        <v>2</v>
      </c>
      <c r="J50" s="36">
        <f t="shared" si="1"/>
        <v>97475.310400000002</v>
      </c>
    </row>
    <row r="51" spans="1:10" s="2" customFormat="1" x14ac:dyDescent="0.2">
      <c r="A51" s="17">
        <v>41</v>
      </c>
      <c r="B51" s="145" t="s">
        <v>40</v>
      </c>
      <c r="C51" s="5"/>
      <c r="D51" s="146" t="s">
        <v>16</v>
      </c>
      <c r="E51" s="360">
        <v>1925.6</v>
      </c>
      <c r="F51" s="147">
        <f t="shared" si="2"/>
        <v>115.53599999999999</v>
      </c>
      <c r="G51" s="48">
        <f t="shared" si="3"/>
        <v>2041.136</v>
      </c>
      <c r="H51" s="5"/>
      <c r="I51" s="297">
        <v>100</v>
      </c>
      <c r="J51" s="36">
        <f t="shared" si="1"/>
        <v>204113.6</v>
      </c>
    </row>
    <row r="52" spans="1:10" s="2" customFormat="1" x14ac:dyDescent="0.2">
      <c r="A52" s="417" t="s">
        <v>41</v>
      </c>
      <c r="B52" s="417"/>
      <c r="C52" s="417"/>
      <c r="D52" s="417"/>
      <c r="E52" s="417"/>
      <c r="F52" s="49"/>
      <c r="G52" s="49"/>
      <c r="H52" s="6"/>
      <c r="I52" s="13">
        <f>SUM(I11:I51)</f>
        <v>6993</v>
      </c>
      <c r="J52" s="39">
        <f>SUM(J11:J51)-1</f>
        <v>5249859.8942585951</v>
      </c>
    </row>
    <row r="53" spans="1:10" s="2" customFormat="1" ht="12" customHeight="1" x14ac:dyDescent="0.2">
      <c r="A53" s="5"/>
      <c r="B53" s="5"/>
      <c r="C53" s="5"/>
      <c r="D53" s="5"/>
      <c r="E53" s="37"/>
      <c r="F53" s="37"/>
      <c r="G53" s="37"/>
      <c r="H53" s="5"/>
      <c r="I53" s="121"/>
      <c r="J53" s="37"/>
    </row>
    <row r="54" spans="1:10" s="2" customFormat="1" ht="14.25" customHeight="1" x14ac:dyDescent="0.2">
      <c r="A54" s="427" t="s">
        <v>42</v>
      </c>
      <c r="B54" s="428"/>
      <c r="C54" s="428"/>
      <c r="D54" s="428"/>
      <c r="E54" s="428"/>
      <c r="F54" s="428"/>
      <c r="G54" s="428"/>
      <c r="H54" s="429"/>
      <c r="I54" s="94"/>
      <c r="J54" s="49"/>
    </row>
    <row r="55" spans="1:10" s="2" customFormat="1" x14ac:dyDescent="0.2">
      <c r="A55" s="7">
        <v>1</v>
      </c>
      <c r="B55" s="145" t="s">
        <v>48</v>
      </c>
      <c r="C55" s="5"/>
      <c r="D55" s="145" t="s">
        <v>16</v>
      </c>
      <c r="E55" s="360">
        <v>7000</v>
      </c>
      <c r="F55" s="47">
        <f>E55*0.06</f>
        <v>420</v>
      </c>
      <c r="G55" s="48">
        <f t="shared" ref="G55:G56" si="4">+E55+F55</f>
        <v>7420</v>
      </c>
      <c r="H55" s="5"/>
      <c r="I55" s="297">
        <v>8</v>
      </c>
      <c r="J55" s="38">
        <f t="shared" ref="J55:J85" si="5">((+I55-H55)*(G55))</f>
        <v>59360</v>
      </c>
    </row>
    <row r="56" spans="1:10" s="2" customFormat="1" x14ac:dyDescent="0.2">
      <c r="A56" s="7">
        <v>2</v>
      </c>
      <c r="B56" s="145" t="s">
        <v>504</v>
      </c>
      <c r="C56" s="5"/>
      <c r="D56" s="145" t="s">
        <v>16</v>
      </c>
      <c r="E56" s="360">
        <v>5800.0005555555554</v>
      </c>
      <c r="F56" s="47">
        <f t="shared" ref="F56:F85" si="6">E56*0.06</f>
        <v>348.00003333333331</v>
      </c>
      <c r="G56" s="48">
        <f t="shared" si="4"/>
        <v>6148.0005888888891</v>
      </c>
      <c r="H56" s="5"/>
      <c r="I56" s="297">
        <v>30</v>
      </c>
      <c r="J56" s="38">
        <f t="shared" si="5"/>
        <v>184440.01766666668</v>
      </c>
    </row>
    <row r="57" spans="1:10" s="2" customFormat="1" x14ac:dyDescent="0.2">
      <c r="A57" s="7">
        <v>3</v>
      </c>
      <c r="B57" s="145" t="s">
        <v>505</v>
      </c>
      <c r="C57" s="5"/>
      <c r="D57" s="145" t="s">
        <v>16</v>
      </c>
      <c r="E57" s="360">
        <v>5000</v>
      </c>
      <c r="F57" s="47">
        <f t="shared" si="6"/>
        <v>300</v>
      </c>
      <c r="G57" s="48">
        <f t="shared" ref="G57:G85" si="7">+E57+F57</f>
        <v>5300</v>
      </c>
      <c r="H57" s="5"/>
      <c r="I57" s="297">
        <v>24</v>
      </c>
      <c r="J57" s="38">
        <f t="shared" si="5"/>
        <v>127200</v>
      </c>
    </row>
    <row r="58" spans="1:10" s="2" customFormat="1" x14ac:dyDescent="0.2">
      <c r="A58" s="7">
        <v>4</v>
      </c>
      <c r="B58" s="145" t="s">
        <v>506</v>
      </c>
      <c r="C58" s="5"/>
      <c r="D58" s="145" t="s">
        <v>16</v>
      </c>
      <c r="E58" s="360">
        <v>700</v>
      </c>
      <c r="F58" s="47">
        <f t="shared" si="6"/>
        <v>42</v>
      </c>
      <c r="G58" s="48">
        <f t="shared" si="7"/>
        <v>742</v>
      </c>
      <c r="H58" s="5"/>
      <c r="I58" s="297">
        <v>300</v>
      </c>
      <c r="J58" s="38">
        <f t="shared" si="5"/>
        <v>222600</v>
      </c>
    </row>
    <row r="59" spans="1:10" s="2" customFormat="1" x14ac:dyDescent="0.2">
      <c r="A59" s="7">
        <v>5</v>
      </c>
      <c r="B59" s="145" t="s">
        <v>507</v>
      </c>
      <c r="C59" s="5"/>
      <c r="D59" s="145" t="s">
        <v>16</v>
      </c>
      <c r="E59" s="360">
        <v>3000</v>
      </c>
      <c r="F59" s="47">
        <f t="shared" si="6"/>
        <v>180</v>
      </c>
      <c r="G59" s="48">
        <f t="shared" si="7"/>
        <v>3180</v>
      </c>
      <c r="H59" s="5"/>
      <c r="I59" s="297">
        <v>20</v>
      </c>
      <c r="J59" s="38">
        <f t="shared" si="5"/>
        <v>63600</v>
      </c>
    </row>
    <row r="60" spans="1:10" s="2" customFormat="1" x14ac:dyDescent="0.2">
      <c r="A60" s="7">
        <v>6</v>
      </c>
      <c r="B60" s="145" t="s">
        <v>46</v>
      </c>
      <c r="C60" s="5"/>
      <c r="D60" s="145" t="s">
        <v>16</v>
      </c>
      <c r="E60" s="360">
        <v>750.00062500000001</v>
      </c>
      <c r="F60" s="47">
        <f t="shared" si="6"/>
        <v>45.000037499999998</v>
      </c>
      <c r="G60" s="48">
        <f t="shared" si="7"/>
        <v>795.00066249999998</v>
      </c>
      <c r="H60" s="5"/>
      <c r="I60" s="297">
        <v>40</v>
      </c>
      <c r="J60" s="38">
        <f t="shared" si="5"/>
        <v>31800.0265</v>
      </c>
    </row>
    <row r="61" spans="1:10" s="2" customFormat="1" x14ac:dyDescent="0.2">
      <c r="A61" s="7">
        <v>7</v>
      </c>
      <c r="B61" s="145" t="s">
        <v>45</v>
      </c>
      <c r="C61" s="5"/>
      <c r="D61" s="145" t="s">
        <v>16</v>
      </c>
      <c r="E61" s="360">
        <v>9000</v>
      </c>
      <c r="F61" s="47">
        <f t="shared" si="6"/>
        <v>540</v>
      </c>
      <c r="G61" s="48">
        <f t="shared" si="7"/>
        <v>9540</v>
      </c>
      <c r="H61" s="5"/>
      <c r="I61" s="297">
        <v>6</v>
      </c>
      <c r="J61" s="38">
        <f t="shared" si="5"/>
        <v>57240</v>
      </c>
    </row>
    <row r="62" spans="1:10" s="2" customFormat="1" x14ac:dyDescent="0.2">
      <c r="A62" s="7">
        <v>8</v>
      </c>
      <c r="B62" s="145" t="s">
        <v>44</v>
      </c>
      <c r="C62" s="5"/>
      <c r="D62" s="145" t="s">
        <v>16</v>
      </c>
      <c r="E62" s="360">
        <v>3599.9546153846159</v>
      </c>
      <c r="F62" s="47">
        <f t="shared" si="6"/>
        <v>215.99727692307695</v>
      </c>
      <c r="G62" s="48">
        <f t="shared" si="7"/>
        <v>3815.951892307693</v>
      </c>
      <c r="H62" s="5"/>
      <c r="I62" s="297">
        <v>24</v>
      </c>
      <c r="J62" s="38">
        <f t="shared" si="5"/>
        <v>91582.845415384625</v>
      </c>
    </row>
    <row r="63" spans="1:10" s="2" customFormat="1" x14ac:dyDescent="0.2">
      <c r="A63" s="7">
        <v>9</v>
      </c>
      <c r="B63" s="145" t="s">
        <v>43</v>
      </c>
      <c r="C63" s="5"/>
      <c r="D63" s="145" t="s">
        <v>16</v>
      </c>
      <c r="E63" s="360">
        <v>5799.9984210526318</v>
      </c>
      <c r="F63" s="47">
        <f t="shared" si="6"/>
        <v>347.99990526315787</v>
      </c>
      <c r="G63" s="48">
        <f t="shared" si="7"/>
        <v>6147.9983263157901</v>
      </c>
      <c r="H63" s="5"/>
      <c r="I63" s="297">
        <v>20</v>
      </c>
      <c r="J63" s="38">
        <f t="shared" si="5"/>
        <v>122959.96652631581</v>
      </c>
    </row>
    <row r="64" spans="1:10" s="2" customFormat="1" x14ac:dyDescent="0.2">
      <c r="A64" s="7">
        <v>10</v>
      </c>
      <c r="B64" s="145" t="s">
        <v>508</v>
      </c>
      <c r="C64" s="5"/>
      <c r="D64" s="145" t="s">
        <v>16</v>
      </c>
      <c r="E64" s="360">
        <v>9000</v>
      </c>
      <c r="F64" s="47">
        <f t="shared" si="6"/>
        <v>540</v>
      </c>
      <c r="G64" s="48">
        <f t="shared" si="7"/>
        <v>9540</v>
      </c>
      <c r="H64" s="5"/>
      <c r="I64" s="297">
        <v>2</v>
      </c>
      <c r="J64" s="38">
        <f t="shared" si="5"/>
        <v>19080</v>
      </c>
    </row>
    <row r="65" spans="1:10" s="2" customFormat="1" x14ac:dyDescent="0.2">
      <c r="A65" s="7">
        <v>11</v>
      </c>
      <c r="B65" s="145" t="s">
        <v>509</v>
      </c>
      <c r="C65" s="5"/>
      <c r="D65" s="145" t="s">
        <v>16</v>
      </c>
      <c r="E65" s="360">
        <v>1700</v>
      </c>
      <c r="F65" s="47">
        <f t="shared" si="6"/>
        <v>102</v>
      </c>
      <c r="G65" s="48">
        <f t="shared" si="7"/>
        <v>1802</v>
      </c>
      <c r="H65" s="5"/>
      <c r="I65" s="297">
        <v>50</v>
      </c>
      <c r="J65" s="38">
        <f t="shared" si="5"/>
        <v>90100</v>
      </c>
    </row>
    <row r="66" spans="1:10" s="2" customFormat="1" x14ac:dyDescent="0.2">
      <c r="A66" s="7">
        <v>12</v>
      </c>
      <c r="B66" s="145" t="s">
        <v>510</v>
      </c>
      <c r="C66" s="5"/>
      <c r="D66" s="145" t="s">
        <v>16</v>
      </c>
      <c r="E66" s="360">
        <v>9800</v>
      </c>
      <c r="F66" s="47">
        <f t="shared" si="6"/>
        <v>588</v>
      </c>
      <c r="G66" s="48">
        <f t="shared" si="7"/>
        <v>10388</v>
      </c>
      <c r="H66" s="5"/>
      <c r="I66" s="297">
        <v>72</v>
      </c>
      <c r="J66" s="38">
        <f t="shared" si="5"/>
        <v>747936</v>
      </c>
    </row>
    <row r="67" spans="1:10" s="2" customFormat="1" x14ac:dyDescent="0.2">
      <c r="A67" s="7">
        <v>13</v>
      </c>
      <c r="B67" s="145" t="s">
        <v>511</v>
      </c>
      <c r="C67" s="5"/>
      <c r="D67" s="145" t="s">
        <v>16</v>
      </c>
      <c r="E67" s="360">
        <v>11000</v>
      </c>
      <c r="F67" s="47">
        <f t="shared" si="6"/>
        <v>660</v>
      </c>
      <c r="G67" s="48">
        <f t="shared" si="7"/>
        <v>11660</v>
      </c>
      <c r="H67" s="5"/>
      <c r="I67" s="297">
        <v>72</v>
      </c>
      <c r="J67" s="38">
        <f t="shared" si="5"/>
        <v>839520</v>
      </c>
    </row>
    <row r="68" spans="1:10" s="2" customFormat="1" x14ac:dyDescent="0.2">
      <c r="A68" s="7">
        <v>14</v>
      </c>
      <c r="B68" s="145" t="s">
        <v>49</v>
      </c>
      <c r="C68" s="5"/>
      <c r="D68" s="145" t="s">
        <v>16</v>
      </c>
      <c r="E68" s="360">
        <v>6000</v>
      </c>
      <c r="F68" s="47">
        <f t="shared" si="6"/>
        <v>360</v>
      </c>
      <c r="G68" s="48">
        <f t="shared" si="7"/>
        <v>6360</v>
      </c>
      <c r="H68" s="5"/>
      <c r="I68" s="297">
        <v>12</v>
      </c>
      <c r="J68" s="38">
        <f t="shared" si="5"/>
        <v>76320</v>
      </c>
    </row>
    <row r="69" spans="1:10" s="2" customFormat="1" x14ac:dyDescent="0.2">
      <c r="A69" s="7">
        <v>15</v>
      </c>
      <c r="B69" s="145" t="s">
        <v>512</v>
      </c>
      <c r="C69" s="5"/>
      <c r="D69" s="145" t="s">
        <v>529</v>
      </c>
      <c r="E69" s="360">
        <v>35499.99</v>
      </c>
      <c r="F69" s="47">
        <f t="shared" si="6"/>
        <v>2129.9993999999997</v>
      </c>
      <c r="G69" s="48">
        <f t="shared" si="7"/>
        <v>37629.989399999999</v>
      </c>
      <c r="H69" s="5"/>
      <c r="I69" s="297">
        <v>3</v>
      </c>
      <c r="J69" s="38">
        <f t="shared" si="5"/>
        <v>112889.9682</v>
      </c>
    </row>
    <row r="70" spans="1:10" s="2" customFormat="1" x14ac:dyDescent="0.2">
      <c r="A70" s="7">
        <v>16</v>
      </c>
      <c r="B70" s="145" t="s">
        <v>513</v>
      </c>
      <c r="C70" s="5"/>
      <c r="D70" s="145" t="s">
        <v>529</v>
      </c>
      <c r="E70" s="360">
        <v>63000</v>
      </c>
      <c r="F70" s="47">
        <f t="shared" si="6"/>
        <v>3780</v>
      </c>
      <c r="G70" s="48">
        <f t="shared" si="7"/>
        <v>66780</v>
      </c>
      <c r="H70" s="5"/>
      <c r="I70" s="297">
        <v>3</v>
      </c>
      <c r="J70" s="38">
        <f t="shared" si="5"/>
        <v>200340</v>
      </c>
    </row>
    <row r="71" spans="1:10" s="2" customFormat="1" x14ac:dyDescent="0.2">
      <c r="A71" s="7">
        <v>17</v>
      </c>
      <c r="B71" s="145" t="s">
        <v>514</v>
      </c>
      <c r="C71" s="5"/>
      <c r="D71" s="145" t="s">
        <v>32</v>
      </c>
      <c r="E71" s="360">
        <v>12500.01</v>
      </c>
      <c r="F71" s="47">
        <f t="shared" si="6"/>
        <v>750.00059999999996</v>
      </c>
      <c r="G71" s="48">
        <f t="shared" si="7"/>
        <v>13250.0106</v>
      </c>
      <c r="H71" s="5"/>
      <c r="I71" s="297">
        <v>24</v>
      </c>
      <c r="J71" s="38">
        <f t="shared" si="5"/>
        <v>318000.25439999998</v>
      </c>
    </row>
    <row r="72" spans="1:10" s="2" customFormat="1" x14ac:dyDescent="0.2">
      <c r="A72" s="7">
        <v>18</v>
      </c>
      <c r="B72" s="145" t="s">
        <v>515</v>
      </c>
      <c r="C72" s="5"/>
      <c r="D72" s="145" t="s">
        <v>16</v>
      </c>
      <c r="E72" s="360">
        <v>4500.0024999999996</v>
      </c>
      <c r="F72" s="47">
        <f t="shared" si="6"/>
        <v>270.00014999999996</v>
      </c>
      <c r="G72" s="48">
        <f t="shared" si="7"/>
        <v>4770.0026499999994</v>
      </c>
      <c r="H72" s="5"/>
      <c r="I72" s="297">
        <v>50</v>
      </c>
      <c r="J72" s="38">
        <f t="shared" si="5"/>
        <v>238500.13249999998</v>
      </c>
    </row>
    <row r="73" spans="1:10" s="2" customFormat="1" x14ac:dyDescent="0.2">
      <c r="A73" s="7">
        <v>19</v>
      </c>
      <c r="B73" s="145" t="s">
        <v>516</v>
      </c>
      <c r="C73" s="5"/>
      <c r="D73" s="145" t="s">
        <v>16</v>
      </c>
      <c r="E73" s="360">
        <v>4499.9933333333329</v>
      </c>
      <c r="F73" s="47">
        <f t="shared" si="6"/>
        <v>269.99959999999999</v>
      </c>
      <c r="G73" s="48">
        <f t="shared" si="7"/>
        <v>4769.992933333333</v>
      </c>
      <c r="H73" s="5"/>
      <c r="I73" s="297">
        <v>40</v>
      </c>
      <c r="J73" s="38">
        <f t="shared" si="5"/>
        <v>190799.71733333333</v>
      </c>
    </row>
    <row r="74" spans="1:10" s="2" customFormat="1" x14ac:dyDescent="0.2">
      <c r="A74" s="7">
        <v>20</v>
      </c>
      <c r="B74" s="145" t="s">
        <v>517</v>
      </c>
      <c r="C74" s="5"/>
      <c r="D74" s="145" t="s">
        <v>530</v>
      </c>
      <c r="E74" s="360">
        <v>3500</v>
      </c>
      <c r="F74" s="47">
        <f t="shared" si="6"/>
        <v>210</v>
      </c>
      <c r="G74" s="48">
        <f t="shared" si="7"/>
        <v>3710</v>
      </c>
      <c r="H74" s="5"/>
      <c r="I74" s="297">
        <v>36</v>
      </c>
      <c r="J74" s="38">
        <f t="shared" si="5"/>
        <v>133560</v>
      </c>
    </row>
    <row r="75" spans="1:10" s="2" customFormat="1" x14ac:dyDescent="0.2">
      <c r="A75" s="7">
        <v>21</v>
      </c>
      <c r="B75" s="145" t="s">
        <v>518</v>
      </c>
      <c r="C75" s="5"/>
      <c r="D75" s="145" t="s">
        <v>30</v>
      </c>
      <c r="E75" s="360">
        <v>2000</v>
      </c>
      <c r="F75" s="47">
        <f t="shared" si="6"/>
        <v>120</v>
      </c>
      <c r="G75" s="48">
        <f t="shared" si="7"/>
        <v>2120</v>
      </c>
      <c r="H75" s="5"/>
      <c r="I75" s="297">
        <v>20</v>
      </c>
      <c r="J75" s="38">
        <f t="shared" si="5"/>
        <v>42400</v>
      </c>
    </row>
    <row r="76" spans="1:10" s="2" customFormat="1" x14ac:dyDescent="0.2">
      <c r="A76" s="7">
        <v>22</v>
      </c>
      <c r="B76" s="145" t="s">
        <v>519</v>
      </c>
      <c r="C76" s="5"/>
      <c r="D76" s="145" t="s">
        <v>50</v>
      </c>
      <c r="E76" s="360">
        <v>1599.9998305084746</v>
      </c>
      <c r="F76" s="47">
        <f t="shared" si="6"/>
        <v>95.999989830508468</v>
      </c>
      <c r="G76" s="48">
        <f t="shared" si="7"/>
        <v>1695.999820338983</v>
      </c>
      <c r="H76" s="5"/>
      <c r="I76" s="297">
        <v>400</v>
      </c>
      <c r="J76" s="38">
        <f t="shared" si="5"/>
        <v>678399.92813559319</v>
      </c>
    </row>
    <row r="77" spans="1:10" s="2" customFormat="1" x14ac:dyDescent="0.2">
      <c r="A77" s="7">
        <v>23</v>
      </c>
      <c r="B77" s="255" t="s">
        <v>520</v>
      </c>
      <c r="C77" s="5"/>
      <c r="D77" s="145" t="s">
        <v>60</v>
      </c>
      <c r="E77" s="360">
        <v>4500</v>
      </c>
      <c r="F77" s="47">
        <f t="shared" si="6"/>
        <v>270</v>
      </c>
      <c r="G77" s="48">
        <f t="shared" si="7"/>
        <v>4770</v>
      </c>
      <c r="H77" s="5"/>
      <c r="I77" s="297">
        <v>50</v>
      </c>
      <c r="J77" s="38">
        <f t="shared" si="5"/>
        <v>238500</v>
      </c>
    </row>
    <row r="78" spans="1:10" s="2" customFormat="1" x14ac:dyDescent="0.2">
      <c r="A78" s="7">
        <v>24</v>
      </c>
      <c r="B78" s="145" t="s">
        <v>521</v>
      </c>
      <c r="C78" s="5"/>
      <c r="D78" s="145" t="s">
        <v>66</v>
      </c>
      <c r="E78" s="360">
        <v>2000</v>
      </c>
      <c r="F78" s="47">
        <f t="shared" si="6"/>
        <v>120</v>
      </c>
      <c r="G78" s="48">
        <f t="shared" si="7"/>
        <v>2120</v>
      </c>
      <c r="H78" s="5"/>
      <c r="I78" s="297">
        <v>240</v>
      </c>
      <c r="J78" s="38">
        <f t="shared" si="5"/>
        <v>508800</v>
      </c>
    </row>
    <row r="79" spans="1:10" s="2" customFormat="1" x14ac:dyDescent="0.2">
      <c r="A79" s="7">
        <v>25</v>
      </c>
      <c r="B79" s="145" t="s">
        <v>522</v>
      </c>
      <c r="C79" s="5"/>
      <c r="D79" s="145" t="s">
        <v>19</v>
      </c>
      <c r="E79" s="360">
        <v>2500</v>
      </c>
      <c r="F79" s="47">
        <f t="shared" si="6"/>
        <v>150</v>
      </c>
      <c r="G79" s="48">
        <f t="shared" si="7"/>
        <v>2650</v>
      </c>
      <c r="H79" s="5"/>
      <c r="I79" s="297">
        <v>120</v>
      </c>
      <c r="J79" s="38">
        <f t="shared" si="5"/>
        <v>318000</v>
      </c>
    </row>
    <row r="80" spans="1:10" s="2" customFormat="1" x14ac:dyDescent="0.2">
      <c r="A80" s="7">
        <v>26</v>
      </c>
      <c r="B80" s="145" t="s">
        <v>523</v>
      </c>
      <c r="C80" s="5"/>
      <c r="D80" s="145" t="s">
        <v>19</v>
      </c>
      <c r="E80" s="360">
        <v>7000</v>
      </c>
      <c r="F80" s="47">
        <f t="shared" si="6"/>
        <v>420</v>
      </c>
      <c r="G80" s="48">
        <f t="shared" si="7"/>
        <v>7420</v>
      </c>
      <c r="H80" s="5"/>
      <c r="I80" s="297">
        <v>120</v>
      </c>
      <c r="J80" s="38">
        <f t="shared" si="5"/>
        <v>890400</v>
      </c>
    </row>
    <row r="81" spans="1:10" s="2" customFormat="1" x14ac:dyDescent="0.2">
      <c r="A81" s="7">
        <v>27</v>
      </c>
      <c r="B81" s="145" t="s">
        <v>524</v>
      </c>
      <c r="C81" s="5"/>
      <c r="D81" s="145" t="s">
        <v>531</v>
      </c>
      <c r="E81" s="360">
        <v>7800</v>
      </c>
      <c r="F81" s="47">
        <f t="shared" si="6"/>
        <v>468</v>
      </c>
      <c r="G81" s="48">
        <f t="shared" si="7"/>
        <v>8268</v>
      </c>
      <c r="H81" s="5"/>
      <c r="I81" s="297">
        <v>144</v>
      </c>
      <c r="J81" s="38">
        <f t="shared" si="5"/>
        <v>1190592</v>
      </c>
    </row>
    <row r="82" spans="1:10" s="2" customFormat="1" x14ac:dyDescent="0.2">
      <c r="A82" s="7">
        <v>28</v>
      </c>
      <c r="B82" s="145" t="s">
        <v>525</v>
      </c>
      <c r="C82" s="5"/>
      <c r="D82" s="145" t="s">
        <v>427</v>
      </c>
      <c r="E82" s="360">
        <v>9500</v>
      </c>
      <c r="F82" s="47">
        <f t="shared" si="6"/>
        <v>570</v>
      </c>
      <c r="G82" s="48">
        <f t="shared" si="7"/>
        <v>10070</v>
      </c>
      <c r="H82" s="5"/>
      <c r="I82" s="297">
        <v>100</v>
      </c>
      <c r="J82" s="38">
        <f t="shared" si="5"/>
        <v>1007000</v>
      </c>
    </row>
    <row r="83" spans="1:10" s="2" customFormat="1" x14ac:dyDescent="0.2">
      <c r="A83" s="7">
        <v>29</v>
      </c>
      <c r="B83" s="145" t="s">
        <v>526</v>
      </c>
      <c r="C83" s="5"/>
      <c r="D83" s="145" t="s">
        <v>30</v>
      </c>
      <c r="E83" s="360">
        <v>1244.5</v>
      </c>
      <c r="F83" s="47">
        <f t="shared" si="6"/>
        <v>74.67</v>
      </c>
      <c r="G83" s="48">
        <f t="shared" si="7"/>
        <v>1319.17</v>
      </c>
      <c r="H83" s="5"/>
      <c r="I83" s="297">
        <v>90</v>
      </c>
      <c r="J83" s="38">
        <f t="shared" si="5"/>
        <v>118725.3</v>
      </c>
    </row>
    <row r="84" spans="1:10" s="2" customFormat="1" x14ac:dyDescent="0.2">
      <c r="A84" s="7">
        <v>30</v>
      </c>
      <c r="B84" s="145" t="s">
        <v>527</v>
      </c>
      <c r="C84" s="5"/>
      <c r="D84" s="145" t="s">
        <v>30</v>
      </c>
      <c r="E84" s="360">
        <v>1599.9997058823528</v>
      </c>
      <c r="F84" s="47">
        <f t="shared" si="6"/>
        <v>95.99998235294116</v>
      </c>
      <c r="G84" s="48">
        <f t="shared" si="7"/>
        <v>1695.9996882352939</v>
      </c>
      <c r="H84" s="5"/>
      <c r="I84" s="297">
        <v>150</v>
      </c>
      <c r="J84" s="38">
        <f t="shared" si="5"/>
        <v>254399.95323529409</v>
      </c>
    </row>
    <row r="85" spans="1:10" s="2" customFormat="1" x14ac:dyDescent="0.2">
      <c r="A85" s="7">
        <v>31</v>
      </c>
      <c r="B85" s="145" t="s">
        <v>528</v>
      </c>
      <c r="C85" s="5"/>
      <c r="D85" s="145" t="s">
        <v>30</v>
      </c>
      <c r="E85" s="360">
        <v>1200</v>
      </c>
      <c r="F85" s="47">
        <f t="shared" si="6"/>
        <v>72</v>
      </c>
      <c r="G85" s="48">
        <f t="shared" si="7"/>
        <v>1272</v>
      </c>
      <c r="H85" s="5"/>
      <c r="I85" s="297">
        <v>90</v>
      </c>
      <c r="J85" s="38">
        <f t="shared" si="5"/>
        <v>114480</v>
      </c>
    </row>
    <row r="86" spans="1:10" s="2" customFormat="1" x14ac:dyDescent="0.2">
      <c r="A86" s="417" t="s">
        <v>51</v>
      </c>
      <c r="B86" s="417"/>
      <c r="C86" s="417"/>
      <c r="D86" s="417"/>
      <c r="E86" s="417"/>
      <c r="F86" s="49"/>
      <c r="G86" s="49"/>
      <c r="H86" s="6"/>
      <c r="I86" s="13">
        <f>SUM(I55:I85)</f>
        <v>2360</v>
      </c>
      <c r="J86" s="39">
        <f>SUM(J55:J85)</f>
        <v>9289526.1099125892</v>
      </c>
    </row>
    <row r="87" spans="1:10" s="2" customFormat="1" ht="12" customHeight="1" x14ac:dyDescent="0.2">
      <c r="A87" s="74"/>
      <c r="B87" s="74"/>
      <c r="C87" s="74"/>
      <c r="D87" s="74"/>
      <c r="E87" s="58"/>
      <c r="F87" s="37"/>
      <c r="G87" s="37"/>
      <c r="H87" s="5"/>
      <c r="I87" s="8"/>
      <c r="J87" s="256"/>
    </row>
    <row r="88" spans="1:10" s="2" customFormat="1" x14ac:dyDescent="0.2">
      <c r="A88" s="427" t="s">
        <v>52</v>
      </c>
      <c r="B88" s="428"/>
      <c r="C88" s="428"/>
      <c r="D88" s="428"/>
      <c r="E88" s="428"/>
      <c r="F88" s="428"/>
      <c r="G88" s="428"/>
      <c r="H88" s="429"/>
      <c r="I88" s="298"/>
      <c r="J88" s="217"/>
    </row>
    <row r="89" spans="1:10" s="2" customFormat="1" x14ac:dyDescent="0.2">
      <c r="A89" s="14">
        <v>1</v>
      </c>
      <c r="B89" s="238" t="s">
        <v>728</v>
      </c>
      <c r="C89" s="159"/>
      <c r="D89" s="239" t="s">
        <v>53</v>
      </c>
      <c r="E89" s="240">
        <v>80000</v>
      </c>
      <c r="F89" s="173">
        <f>E89*0.06</f>
        <v>4800</v>
      </c>
      <c r="G89" s="162">
        <f t="shared" ref="G89" si="8">+E89+F89</f>
        <v>84800</v>
      </c>
      <c r="H89" s="164"/>
      <c r="I89" s="164">
        <v>5</v>
      </c>
      <c r="J89" s="241">
        <f t="shared" ref="J89:J99" si="9">((+I89-H89)*(G89))</f>
        <v>424000</v>
      </c>
    </row>
    <row r="90" spans="1:10" s="2" customFormat="1" x14ac:dyDescent="0.2">
      <c r="A90" s="14">
        <v>2</v>
      </c>
      <c r="B90" s="238" t="s">
        <v>729</v>
      </c>
      <c r="C90" s="159"/>
      <c r="D90" s="239" t="s">
        <v>53</v>
      </c>
      <c r="E90" s="240">
        <v>80000</v>
      </c>
      <c r="F90" s="173">
        <f t="shared" ref="F90:F99" si="10">E90*0.06</f>
        <v>4800</v>
      </c>
      <c r="G90" s="162">
        <f t="shared" ref="G90:G99" si="11">+E90+F90</f>
        <v>84800</v>
      </c>
      <c r="H90" s="164"/>
      <c r="I90" s="164">
        <v>5</v>
      </c>
      <c r="J90" s="241">
        <f t="shared" si="9"/>
        <v>424000</v>
      </c>
    </row>
    <row r="91" spans="1:10" s="2" customFormat="1" x14ac:dyDescent="0.2">
      <c r="A91" s="14">
        <v>3</v>
      </c>
      <c r="B91" s="159" t="s">
        <v>730</v>
      </c>
      <c r="C91" s="159"/>
      <c r="D91" s="242" t="s">
        <v>53</v>
      </c>
      <c r="E91" s="173">
        <v>400000</v>
      </c>
      <c r="F91" s="173">
        <f t="shared" si="10"/>
        <v>24000</v>
      </c>
      <c r="G91" s="162">
        <f t="shared" si="11"/>
        <v>424000</v>
      </c>
      <c r="H91" s="164"/>
      <c r="I91" s="164">
        <v>2</v>
      </c>
      <c r="J91" s="241">
        <f t="shared" si="9"/>
        <v>848000</v>
      </c>
    </row>
    <row r="92" spans="1:10" s="2" customFormat="1" x14ac:dyDescent="0.2">
      <c r="A92" s="14">
        <v>4</v>
      </c>
      <c r="B92" s="159" t="s">
        <v>731</v>
      </c>
      <c r="C92" s="159"/>
      <c r="D92" s="242" t="s">
        <v>53</v>
      </c>
      <c r="E92" s="173">
        <v>400000</v>
      </c>
      <c r="F92" s="173">
        <f t="shared" si="10"/>
        <v>24000</v>
      </c>
      <c r="G92" s="162">
        <f t="shared" si="11"/>
        <v>424000</v>
      </c>
      <c r="H92" s="164"/>
      <c r="I92" s="164">
        <v>2</v>
      </c>
      <c r="J92" s="241">
        <f t="shared" si="9"/>
        <v>848000</v>
      </c>
    </row>
    <row r="93" spans="1:10" s="2" customFormat="1" x14ac:dyDescent="0.2">
      <c r="A93" s="14">
        <v>5</v>
      </c>
      <c r="B93" s="159" t="s">
        <v>732</v>
      </c>
      <c r="C93" s="159"/>
      <c r="D93" s="242" t="s">
        <v>53</v>
      </c>
      <c r="E93" s="173">
        <v>250000</v>
      </c>
      <c r="F93" s="173">
        <f t="shared" si="10"/>
        <v>15000</v>
      </c>
      <c r="G93" s="162">
        <f t="shared" si="11"/>
        <v>265000</v>
      </c>
      <c r="H93" s="164"/>
      <c r="I93" s="164">
        <v>12</v>
      </c>
      <c r="J93" s="241">
        <f t="shared" si="9"/>
        <v>3180000</v>
      </c>
    </row>
    <row r="94" spans="1:10" s="2" customFormat="1" x14ac:dyDescent="0.2">
      <c r="A94" s="14">
        <v>6</v>
      </c>
      <c r="B94" s="159" t="s">
        <v>733</v>
      </c>
      <c r="C94" s="159"/>
      <c r="D94" s="242" t="s">
        <v>54</v>
      </c>
      <c r="E94" s="173">
        <v>90000</v>
      </c>
      <c r="F94" s="173">
        <f t="shared" si="10"/>
        <v>5400</v>
      </c>
      <c r="G94" s="162">
        <f t="shared" si="11"/>
        <v>95400</v>
      </c>
      <c r="H94" s="164"/>
      <c r="I94" s="164">
        <v>12</v>
      </c>
      <c r="J94" s="241">
        <f t="shared" si="9"/>
        <v>1144800</v>
      </c>
    </row>
    <row r="95" spans="1:10" s="2" customFormat="1" x14ac:dyDescent="0.2">
      <c r="A95" s="14">
        <v>7</v>
      </c>
      <c r="B95" s="159" t="s">
        <v>734</v>
      </c>
      <c r="C95" s="159"/>
      <c r="D95" s="242" t="s">
        <v>53</v>
      </c>
      <c r="E95" s="173">
        <v>180000</v>
      </c>
      <c r="F95" s="173">
        <f t="shared" si="10"/>
        <v>10800</v>
      </c>
      <c r="G95" s="162">
        <f t="shared" si="11"/>
        <v>190800</v>
      </c>
      <c r="H95" s="164"/>
      <c r="I95" s="164">
        <v>3</v>
      </c>
      <c r="J95" s="241">
        <f t="shared" si="9"/>
        <v>572400</v>
      </c>
    </row>
    <row r="96" spans="1:10" s="2" customFormat="1" x14ac:dyDescent="0.2">
      <c r="A96" s="14">
        <v>8</v>
      </c>
      <c r="B96" s="159" t="s">
        <v>735</v>
      </c>
      <c r="C96" s="239"/>
      <c r="D96" s="242" t="s">
        <v>53</v>
      </c>
      <c r="E96" s="173">
        <v>15000</v>
      </c>
      <c r="F96" s="173">
        <f t="shared" si="10"/>
        <v>900</v>
      </c>
      <c r="G96" s="162">
        <f t="shared" si="11"/>
        <v>15900</v>
      </c>
      <c r="H96" s="164"/>
      <c r="I96" s="164">
        <v>10</v>
      </c>
      <c r="J96" s="241">
        <f t="shared" si="9"/>
        <v>159000</v>
      </c>
    </row>
    <row r="97" spans="1:10" s="2" customFormat="1" x14ac:dyDescent="0.2">
      <c r="A97" s="14">
        <v>9</v>
      </c>
      <c r="B97" s="243" t="s">
        <v>736</v>
      </c>
      <c r="C97" s="244"/>
      <c r="D97" s="242" t="s">
        <v>53</v>
      </c>
      <c r="E97" s="173">
        <v>30000</v>
      </c>
      <c r="F97" s="173">
        <f t="shared" si="10"/>
        <v>1800</v>
      </c>
      <c r="G97" s="162">
        <f t="shared" si="11"/>
        <v>31800</v>
      </c>
      <c r="H97" s="164"/>
      <c r="I97" s="164">
        <v>10</v>
      </c>
      <c r="J97" s="241">
        <f t="shared" si="9"/>
        <v>318000</v>
      </c>
    </row>
    <row r="98" spans="1:10" s="2" customFormat="1" x14ac:dyDescent="0.2">
      <c r="A98" s="14">
        <v>10</v>
      </c>
      <c r="B98" s="243" t="s">
        <v>737</v>
      </c>
      <c r="C98" s="239"/>
      <c r="D98" s="242" t="s">
        <v>53</v>
      </c>
      <c r="E98" s="173">
        <v>130000</v>
      </c>
      <c r="F98" s="173">
        <f t="shared" si="10"/>
        <v>7800</v>
      </c>
      <c r="G98" s="162">
        <f t="shared" si="11"/>
        <v>137800</v>
      </c>
      <c r="H98" s="164"/>
      <c r="I98" s="164">
        <v>1</v>
      </c>
      <c r="J98" s="241">
        <f t="shared" si="9"/>
        <v>137800</v>
      </c>
    </row>
    <row r="99" spans="1:10" s="2" customFormat="1" x14ac:dyDescent="0.2">
      <c r="A99" s="14">
        <v>11</v>
      </c>
      <c r="B99" s="243" t="s">
        <v>738</v>
      </c>
      <c r="C99" s="159"/>
      <c r="D99" s="242" t="s">
        <v>53</v>
      </c>
      <c r="E99" s="173">
        <v>40000</v>
      </c>
      <c r="F99" s="173">
        <f t="shared" si="10"/>
        <v>2400</v>
      </c>
      <c r="G99" s="162">
        <f t="shared" si="11"/>
        <v>42400</v>
      </c>
      <c r="H99" s="164"/>
      <c r="I99" s="164">
        <v>1</v>
      </c>
      <c r="J99" s="241">
        <f t="shared" si="9"/>
        <v>42400</v>
      </c>
    </row>
    <row r="100" spans="1:10" s="2" customFormat="1" x14ac:dyDescent="0.2">
      <c r="A100" s="414" t="s">
        <v>55</v>
      </c>
      <c r="B100" s="415"/>
      <c r="C100" s="415"/>
      <c r="D100" s="415"/>
      <c r="E100" s="416"/>
      <c r="F100" s="49"/>
      <c r="G100" s="49"/>
      <c r="H100" s="6"/>
      <c r="I100" s="13">
        <f>SUM(I89:I99)</f>
        <v>63</v>
      </c>
      <c r="J100" s="205">
        <f>SUM(J89:J99)</f>
        <v>8098400</v>
      </c>
    </row>
    <row r="101" spans="1:10" s="1" customFormat="1" ht="18" x14ac:dyDescent="0.2">
      <c r="A101" s="443" t="s">
        <v>70</v>
      </c>
      <c r="B101" s="444"/>
      <c r="C101" s="444"/>
      <c r="D101" s="444"/>
      <c r="E101" s="444"/>
      <c r="F101" s="445"/>
      <c r="G101" s="44"/>
      <c r="H101" s="225"/>
      <c r="I101" s="309">
        <f>+I52+I86+I100</f>
        <v>9416</v>
      </c>
      <c r="J101" s="148">
        <f>+J52+J86+J100</f>
        <v>22637786.004171185</v>
      </c>
    </row>
    <row r="102" spans="1:10" s="2" customFormat="1" ht="12" customHeight="1" x14ac:dyDescent="0.2">
      <c r="A102" s="257"/>
      <c r="B102" s="119"/>
      <c r="C102" s="5"/>
      <c r="D102" s="119"/>
      <c r="E102" s="37"/>
      <c r="F102" s="37"/>
      <c r="G102" s="120"/>
      <c r="H102" s="5"/>
      <c r="I102" s="121"/>
      <c r="J102" s="120"/>
    </row>
    <row r="103" spans="1:10" s="2" customFormat="1" x14ac:dyDescent="0.2">
      <c r="A103" s="421" t="s">
        <v>747</v>
      </c>
      <c r="B103" s="421"/>
      <c r="C103" s="421"/>
      <c r="D103" s="421"/>
      <c r="E103" s="421"/>
      <c r="F103" s="421"/>
      <c r="G103" s="421"/>
      <c r="H103" s="421"/>
      <c r="I103" s="421"/>
      <c r="J103" s="421"/>
    </row>
    <row r="104" spans="1:10" s="2" customFormat="1" x14ac:dyDescent="0.2">
      <c r="A104" s="24">
        <v>1</v>
      </c>
      <c r="B104" s="245" t="s">
        <v>56</v>
      </c>
      <c r="C104" s="28"/>
      <c r="D104" s="28" t="s">
        <v>53</v>
      </c>
      <c r="E104" s="54">
        <v>2000000</v>
      </c>
      <c r="F104" s="54"/>
      <c r="G104" s="162">
        <f t="shared" ref="G104:G110" si="12">+E104+F104</f>
        <v>2000000</v>
      </c>
      <c r="H104" s="163"/>
      <c r="I104" s="246">
        <v>3</v>
      </c>
      <c r="J104" s="161">
        <f t="shared" ref="J104:J110" si="13">((+I104-H104)*(G104))</f>
        <v>6000000</v>
      </c>
    </row>
    <row r="105" spans="1:10" s="2" customFormat="1" x14ac:dyDescent="0.2">
      <c r="A105" s="24">
        <v>2</v>
      </c>
      <c r="B105" s="245" t="s">
        <v>57</v>
      </c>
      <c r="C105" s="28"/>
      <c r="D105" s="28" t="s">
        <v>53</v>
      </c>
      <c r="E105" s="54">
        <v>7000000</v>
      </c>
      <c r="F105" s="54"/>
      <c r="G105" s="162">
        <f t="shared" si="12"/>
        <v>7000000</v>
      </c>
      <c r="H105" s="163"/>
      <c r="I105" s="246">
        <v>1</v>
      </c>
      <c r="J105" s="161">
        <f t="shared" si="13"/>
        <v>7000000</v>
      </c>
    </row>
    <row r="106" spans="1:10" s="2" customFormat="1" x14ac:dyDescent="0.2">
      <c r="A106" s="24">
        <v>3</v>
      </c>
      <c r="B106" s="245" t="s">
        <v>58</v>
      </c>
      <c r="C106" s="28"/>
      <c r="D106" s="28" t="s">
        <v>53</v>
      </c>
      <c r="E106" s="54">
        <v>400000</v>
      </c>
      <c r="F106" s="54"/>
      <c r="G106" s="162">
        <f t="shared" si="12"/>
        <v>400000</v>
      </c>
      <c r="H106" s="163"/>
      <c r="I106" s="246">
        <v>10</v>
      </c>
      <c r="J106" s="161">
        <f t="shared" si="13"/>
        <v>4000000</v>
      </c>
    </row>
    <row r="107" spans="1:10" s="2" customFormat="1" x14ac:dyDescent="0.2">
      <c r="A107" s="24">
        <v>4</v>
      </c>
      <c r="B107" s="27" t="s">
        <v>740</v>
      </c>
      <c r="C107" s="28"/>
      <c r="D107" s="28" t="s">
        <v>53</v>
      </c>
      <c r="E107" s="54">
        <v>5000000</v>
      </c>
      <c r="F107" s="54"/>
      <c r="G107" s="162">
        <f t="shared" si="12"/>
        <v>5000000</v>
      </c>
      <c r="H107" s="163"/>
      <c r="I107" s="24">
        <v>3</v>
      </c>
      <c r="J107" s="161">
        <f t="shared" si="13"/>
        <v>15000000</v>
      </c>
    </row>
    <row r="108" spans="1:10" s="2" customFormat="1" x14ac:dyDescent="0.2">
      <c r="A108" s="24">
        <v>5</v>
      </c>
      <c r="B108" s="27" t="s">
        <v>741</v>
      </c>
      <c r="C108" s="28"/>
      <c r="D108" s="28" t="s">
        <v>53</v>
      </c>
      <c r="E108" s="54">
        <v>5000000</v>
      </c>
      <c r="F108" s="54"/>
      <c r="G108" s="162">
        <f t="shared" si="12"/>
        <v>5000000</v>
      </c>
      <c r="H108" s="163"/>
      <c r="I108" s="24">
        <v>1</v>
      </c>
      <c r="J108" s="161">
        <f t="shared" si="13"/>
        <v>5000000</v>
      </c>
    </row>
    <row r="109" spans="1:10" s="2" customFormat="1" x14ac:dyDescent="0.2">
      <c r="A109" s="24">
        <v>6</v>
      </c>
      <c r="B109" s="27" t="s">
        <v>742</v>
      </c>
      <c r="C109" s="28"/>
      <c r="D109" s="28" t="s">
        <v>53</v>
      </c>
      <c r="E109" s="54">
        <v>450000</v>
      </c>
      <c r="F109" s="54"/>
      <c r="G109" s="162">
        <f t="shared" si="12"/>
        <v>450000</v>
      </c>
      <c r="H109" s="163"/>
      <c r="I109" s="24">
        <v>2</v>
      </c>
      <c r="J109" s="161">
        <f t="shared" si="13"/>
        <v>900000</v>
      </c>
    </row>
    <row r="110" spans="1:10" s="2" customFormat="1" x14ac:dyDescent="0.2">
      <c r="A110" s="24">
        <v>6</v>
      </c>
      <c r="B110" s="27" t="s">
        <v>743</v>
      </c>
      <c r="C110" s="28"/>
      <c r="D110" s="28" t="s">
        <v>53</v>
      </c>
      <c r="E110" s="54">
        <v>5000000</v>
      </c>
      <c r="F110" s="54"/>
      <c r="G110" s="162">
        <f t="shared" si="12"/>
        <v>5000000</v>
      </c>
      <c r="H110" s="163"/>
      <c r="I110" s="24">
        <v>1</v>
      </c>
      <c r="J110" s="161">
        <f t="shared" si="13"/>
        <v>5000000</v>
      </c>
    </row>
    <row r="111" spans="1:10" s="2" customFormat="1" x14ac:dyDescent="0.2">
      <c r="A111" s="414" t="s">
        <v>59</v>
      </c>
      <c r="B111" s="415"/>
      <c r="C111" s="415"/>
      <c r="D111" s="415"/>
      <c r="E111" s="416"/>
      <c r="F111" s="49"/>
      <c r="G111" s="49"/>
      <c r="H111" s="6"/>
      <c r="I111" s="13">
        <f>SUM(I104:I110)</f>
        <v>21</v>
      </c>
      <c r="J111" s="205">
        <f>SUM(J104:J110)</f>
        <v>42900000</v>
      </c>
    </row>
    <row r="112" spans="1:10" s="1" customFormat="1" ht="18" x14ac:dyDescent="0.2">
      <c r="A112" s="413" t="s">
        <v>59</v>
      </c>
      <c r="B112" s="413"/>
      <c r="C112" s="413"/>
      <c r="D112" s="413"/>
      <c r="E112" s="413"/>
      <c r="F112" s="413"/>
      <c r="G112" s="44"/>
      <c r="H112" s="225"/>
      <c r="I112" s="309">
        <f>+I111</f>
        <v>21</v>
      </c>
      <c r="J112" s="148">
        <f>+J111</f>
        <v>42900000</v>
      </c>
    </row>
    <row r="113" spans="1:10" s="2" customFormat="1" ht="12" customHeight="1" x14ac:dyDescent="0.2">
      <c r="A113" s="66"/>
      <c r="B113" s="67"/>
      <c r="C113" s="67"/>
      <c r="D113" s="67"/>
      <c r="E113" s="68"/>
      <c r="F113" s="69"/>
      <c r="G113" s="70"/>
      <c r="H113" s="71"/>
      <c r="I113" s="72"/>
      <c r="J113" s="70"/>
    </row>
    <row r="114" spans="1:10" s="2" customFormat="1" x14ac:dyDescent="0.2">
      <c r="A114" s="432" t="s">
        <v>63</v>
      </c>
      <c r="B114" s="433"/>
      <c r="C114" s="253"/>
      <c r="D114" s="253"/>
      <c r="E114" s="359"/>
      <c r="F114" s="359"/>
      <c r="G114" s="359"/>
      <c r="H114" s="253"/>
      <c r="I114" s="296"/>
      <c r="J114" s="254"/>
    </row>
    <row r="115" spans="1:10" s="2" customFormat="1" x14ac:dyDescent="0.2">
      <c r="A115" s="421" t="s">
        <v>748</v>
      </c>
      <c r="B115" s="421"/>
      <c r="C115" s="421"/>
      <c r="D115" s="421"/>
      <c r="E115" s="421"/>
      <c r="F115" s="421"/>
      <c r="G115" s="421"/>
      <c r="H115" s="421"/>
      <c r="I115" s="421"/>
      <c r="J115" s="421"/>
    </row>
    <row r="116" spans="1:10" s="2" customFormat="1" x14ac:dyDescent="0.2">
      <c r="A116" s="405" t="s">
        <v>64</v>
      </c>
      <c r="B116" s="405"/>
      <c r="C116" s="405"/>
      <c r="D116" s="405"/>
      <c r="E116" s="405"/>
      <c r="F116" s="405"/>
      <c r="G116" s="405"/>
      <c r="H116" s="405"/>
      <c r="I116" s="405"/>
      <c r="J116" s="405"/>
    </row>
    <row r="117" spans="1:10" s="2" customFormat="1" x14ac:dyDescent="0.2">
      <c r="A117" s="14">
        <v>1</v>
      </c>
      <c r="B117" s="145" t="s">
        <v>532</v>
      </c>
      <c r="C117" s="16"/>
      <c r="D117" s="146" t="s">
        <v>396</v>
      </c>
      <c r="E117" s="360">
        <v>752039.02</v>
      </c>
      <c r="F117" s="47">
        <f>E117*0.06</f>
        <v>45122.341200000003</v>
      </c>
      <c r="G117" s="48">
        <f t="shared" ref="G117:G127" si="14">+E117+F117</f>
        <v>797161.36120000004</v>
      </c>
      <c r="H117" s="78"/>
      <c r="I117" s="297">
        <v>20</v>
      </c>
      <c r="J117" s="40">
        <f t="shared" ref="J117:J127" si="15">((+I117-H117)*(G117))</f>
        <v>15943227.224000001</v>
      </c>
    </row>
    <row r="118" spans="1:10" s="2" customFormat="1" x14ac:dyDescent="0.2">
      <c r="A118" s="14">
        <v>2</v>
      </c>
      <c r="B118" s="145" t="s">
        <v>533</v>
      </c>
      <c r="C118" s="16"/>
      <c r="D118" s="146" t="s">
        <v>396</v>
      </c>
      <c r="E118" s="360">
        <v>78282.746521739129</v>
      </c>
      <c r="F118" s="47">
        <f t="shared" ref="F118:F127" si="16">E118*0.06</f>
        <v>4696.9647913043473</v>
      </c>
      <c r="G118" s="48">
        <f t="shared" si="14"/>
        <v>82979.711313043474</v>
      </c>
      <c r="H118" s="78"/>
      <c r="I118" s="297">
        <v>50</v>
      </c>
      <c r="J118" s="40">
        <f t="shared" si="15"/>
        <v>4148985.5656521735</v>
      </c>
    </row>
    <row r="119" spans="1:10" s="2" customFormat="1" x14ac:dyDescent="0.2">
      <c r="A119" s="14">
        <v>3</v>
      </c>
      <c r="B119" s="145" t="s">
        <v>534</v>
      </c>
      <c r="C119" s="16"/>
      <c r="D119" s="146" t="s">
        <v>16</v>
      </c>
      <c r="E119" s="361">
        <v>1926</v>
      </c>
      <c r="F119" s="47">
        <f t="shared" si="16"/>
        <v>115.56</v>
      </c>
      <c r="G119" s="48">
        <f t="shared" si="14"/>
        <v>2041.56</v>
      </c>
      <c r="H119" s="78"/>
      <c r="I119" s="299">
        <v>10</v>
      </c>
      <c r="J119" s="40">
        <f t="shared" si="15"/>
        <v>20415.599999999999</v>
      </c>
    </row>
    <row r="120" spans="1:10" s="2" customFormat="1" x14ac:dyDescent="0.2">
      <c r="A120" s="14">
        <v>4</v>
      </c>
      <c r="B120" s="145" t="s">
        <v>535</v>
      </c>
      <c r="C120" s="16"/>
      <c r="D120" s="146" t="s">
        <v>16</v>
      </c>
      <c r="E120" s="361">
        <v>2007</v>
      </c>
      <c r="F120" s="47">
        <f t="shared" si="16"/>
        <v>120.42</v>
      </c>
      <c r="G120" s="48">
        <f t="shared" si="14"/>
        <v>2127.42</v>
      </c>
      <c r="H120" s="78"/>
      <c r="I120" s="299">
        <v>10</v>
      </c>
      <c r="J120" s="40">
        <f t="shared" si="15"/>
        <v>21274.2</v>
      </c>
    </row>
    <row r="121" spans="1:10" s="2" customFormat="1" x14ac:dyDescent="0.2">
      <c r="A121" s="14">
        <v>5</v>
      </c>
      <c r="B121" s="145" t="s">
        <v>536</v>
      </c>
      <c r="C121" s="16"/>
      <c r="D121" s="146" t="s">
        <v>16</v>
      </c>
      <c r="E121" s="360">
        <v>106251.36</v>
      </c>
      <c r="F121" s="47">
        <f t="shared" si="16"/>
        <v>6375.0815999999995</v>
      </c>
      <c r="G121" s="48">
        <f t="shared" si="14"/>
        <v>112626.44160000001</v>
      </c>
      <c r="H121" s="78"/>
      <c r="I121" s="297">
        <v>6</v>
      </c>
      <c r="J121" s="40">
        <f t="shared" si="15"/>
        <v>675758.6496</v>
      </c>
    </row>
    <row r="122" spans="1:10" s="2" customFormat="1" x14ac:dyDescent="0.2">
      <c r="A122" s="14">
        <v>6</v>
      </c>
      <c r="B122" s="145" t="s">
        <v>483</v>
      </c>
      <c r="C122" s="16"/>
      <c r="D122" s="146" t="s">
        <v>16</v>
      </c>
      <c r="E122" s="360">
        <v>95600</v>
      </c>
      <c r="F122" s="47">
        <f t="shared" si="16"/>
        <v>5736</v>
      </c>
      <c r="G122" s="48">
        <f t="shared" si="14"/>
        <v>101336</v>
      </c>
      <c r="H122" s="78"/>
      <c r="I122" s="297">
        <v>6</v>
      </c>
      <c r="J122" s="40">
        <f t="shared" si="15"/>
        <v>608016</v>
      </c>
    </row>
    <row r="123" spans="1:10" s="2" customFormat="1" x14ac:dyDescent="0.2">
      <c r="A123" s="14">
        <v>7</v>
      </c>
      <c r="B123" s="145" t="s">
        <v>537</v>
      </c>
      <c r="C123" s="16"/>
      <c r="D123" s="146" t="s">
        <v>16</v>
      </c>
      <c r="E123" s="360">
        <v>11810</v>
      </c>
      <c r="F123" s="47">
        <f t="shared" si="16"/>
        <v>708.6</v>
      </c>
      <c r="G123" s="48">
        <f t="shared" si="14"/>
        <v>12518.6</v>
      </c>
      <c r="H123" s="78"/>
      <c r="I123" s="297">
        <v>5</v>
      </c>
      <c r="J123" s="40">
        <f t="shared" si="15"/>
        <v>62593</v>
      </c>
    </row>
    <row r="124" spans="1:10" s="2" customFormat="1" x14ac:dyDescent="0.2">
      <c r="A124" s="14">
        <v>8</v>
      </c>
      <c r="B124" s="145" t="s">
        <v>538</v>
      </c>
      <c r="C124" s="16"/>
      <c r="D124" s="146" t="s">
        <v>16</v>
      </c>
      <c r="E124" s="360">
        <v>56210.001000000004</v>
      </c>
      <c r="F124" s="47">
        <f t="shared" si="16"/>
        <v>3372.6000600000002</v>
      </c>
      <c r="G124" s="48">
        <f t="shared" si="14"/>
        <v>59582.601060000001</v>
      </c>
      <c r="H124" s="78"/>
      <c r="I124" s="297">
        <v>100</v>
      </c>
      <c r="J124" s="40">
        <f t="shared" si="15"/>
        <v>5958260.1059999997</v>
      </c>
    </row>
    <row r="125" spans="1:10" s="2" customFormat="1" x14ac:dyDescent="0.2">
      <c r="A125" s="14">
        <v>9</v>
      </c>
      <c r="B125" s="145" t="s">
        <v>539</v>
      </c>
      <c r="C125" s="16"/>
      <c r="D125" s="146" t="s">
        <v>16</v>
      </c>
      <c r="E125" s="360">
        <v>322199.86</v>
      </c>
      <c r="F125" s="47">
        <f t="shared" si="16"/>
        <v>19331.991599999998</v>
      </c>
      <c r="G125" s="48">
        <f t="shared" si="14"/>
        <v>341531.85159999999</v>
      </c>
      <c r="H125" s="78"/>
      <c r="I125" s="297">
        <v>8</v>
      </c>
      <c r="J125" s="40">
        <f t="shared" si="15"/>
        <v>2732254.8128</v>
      </c>
    </row>
    <row r="126" spans="1:10" s="2" customFormat="1" x14ac:dyDescent="0.2">
      <c r="A126" s="14">
        <v>10</v>
      </c>
      <c r="B126" s="145" t="s">
        <v>540</v>
      </c>
      <c r="C126" s="16"/>
      <c r="D126" s="146" t="s">
        <v>16</v>
      </c>
      <c r="E126" s="360">
        <v>269499.98375000001</v>
      </c>
      <c r="F126" s="47">
        <f t="shared" si="16"/>
        <v>16169.999025000001</v>
      </c>
      <c r="G126" s="48">
        <f t="shared" si="14"/>
        <v>285669.98277500004</v>
      </c>
      <c r="H126" s="78"/>
      <c r="I126" s="297">
        <v>2</v>
      </c>
      <c r="J126" s="40">
        <f t="shared" si="15"/>
        <v>571339.96555000008</v>
      </c>
    </row>
    <row r="127" spans="1:10" s="2" customFormat="1" x14ac:dyDescent="0.2">
      <c r="A127" s="14">
        <v>11</v>
      </c>
      <c r="B127" s="145" t="s">
        <v>541</v>
      </c>
      <c r="C127" s="16"/>
      <c r="D127" s="146" t="s">
        <v>16</v>
      </c>
      <c r="E127" s="360">
        <v>22352.015909090907</v>
      </c>
      <c r="F127" s="47">
        <f t="shared" si="16"/>
        <v>1341.1209545454544</v>
      </c>
      <c r="G127" s="48">
        <f t="shared" si="14"/>
        <v>23693.136863636362</v>
      </c>
      <c r="H127" s="78"/>
      <c r="I127" s="297">
        <v>18</v>
      </c>
      <c r="J127" s="40">
        <f t="shared" si="15"/>
        <v>426476.46354545455</v>
      </c>
    </row>
    <row r="128" spans="1:10" s="150" customFormat="1" x14ac:dyDescent="0.2">
      <c r="A128" s="417" t="s">
        <v>68</v>
      </c>
      <c r="B128" s="417"/>
      <c r="C128" s="417"/>
      <c r="D128" s="417"/>
      <c r="E128" s="417"/>
      <c r="F128" s="49"/>
      <c r="G128" s="49"/>
      <c r="H128" s="6"/>
      <c r="I128" s="13">
        <f>SUM(I117:I127)</f>
        <v>235</v>
      </c>
      <c r="J128" s="39">
        <f>SUM(J117:J127)</f>
        <v>31168601.587147631</v>
      </c>
    </row>
    <row r="129" spans="1:10" s="2" customFormat="1" ht="12" customHeight="1" x14ac:dyDescent="0.2">
      <c r="A129" s="10"/>
      <c r="B129" s="258"/>
      <c r="C129" s="17"/>
      <c r="D129" s="17"/>
      <c r="E129" s="51"/>
      <c r="F129" s="51"/>
      <c r="G129" s="52"/>
      <c r="H129" s="18"/>
      <c r="I129" s="259"/>
      <c r="J129" s="40"/>
    </row>
    <row r="130" spans="1:10" s="2" customFormat="1" ht="11.25" customHeight="1" x14ac:dyDescent="0.2">
      <c r="A130" s="405" t="s">
        <v>69</v>
      </c>
      <c r="B130" s="405"/>
      <c r="C130" s="405"/>
      <c r="D130" s="405"/>
      <c r="E130" s="405"/>
      <c r="F130" s="405"/>
      <c r="G130" s="405"/>
      <c r="H130" s="405"/>
      <c r="I130" s="405"/>
      <c r="J130" s="405"/>
    </row>
    <row r="131" spans="1:10" s="2" customFormat="1" x14ac:dyDescent="0.2">
      <c r="A131" s="14">
        <v>1</v>
      </c>
      <c r="B131" s="145" t="s">
        <v>542</v>
      </c>
      <c r="C131" s="78"/>
      <c r="D131" s="146" t="s">
        <v>396</v>
      </c>
      <c r="E131" s="360">
        <v>351323.93</v>
      </c>
      <c r="F131" s="47">
        <f t="shared" ref="F131:F146" si="17">E131*0.06</f>
        <v>21079.435799999999</v>
      </c>
      <c r="G131" s="48">
        <f t="shared" ref="G131:G146" si="18">+E131+F131</f>
        <v>372403.36579999997</v>
      </c>
      <c r="H131" s="78"/>
      <c r="I131" s="300">
        <v>30</v>
      </c>
      <c r="J131" s="40">
        <f t="shared" ref="J131:J146" si="19">((+I131-H131)*(G131))</f>
        <v>11172100.973999999</v>
      </c>
    </row>
    <row r="132" spans="1:10" s="2" customFormat="1" x14ac:dyDescent="0.2">
      <c r="A132" s="14">
        <v>2</v>
      </c>
      <c r="B132" s="145" t="s">
        <v>543</v>
      </c>
      <c r="C132" s="78"/>
      <c r="D132" s="146" t="s">
        <v>396</v>
      </c>
      <c r="E132" s="360">
        <v>119125.048125</v>
      </c>
      <c r="F132" s="47">
        <f t="shared" si="17"/>
        <v>7147.5028874999998</v>
      </c>
      <c r="G132" s="48">
        <f t="shared" si="18"/>
        <v>126272.5510125</v>
      </c>
      <c r="H132" s="78"/>
      <c r="I132" s="300">
        <v>10</v>
      </c>
      <c r="J132" s="40">
        <f t="shared" si="19"/>
        <v>1262725.510125</v>
      </c>
    </row>
    <row r="133" spans="1:10" s="2" customFormat="1" x14ac:dyDescent="0.2">
      <c r="A133" s="14">
        <v>3</v>
      </c>
      <c r="B133" s="145" t="s">
        <v>544</v>
      </c>
      <c r="C133" s="78"/>
      <c r="D133" s="146" t="s">
        <v>396</v>
      </c>
      <c r="E133" s="360">
        <v>574681.22499999998</v>
      </c>
      <c r="F133" s="47">
        <f t="shared" si="17"/>
        <v>34480.873499999994</v>
      </c>
      <c r="G133" s="48">
        <f t="shared" si="18"/>
        <v>609162.09849999996</v>
      </c>
      <c r="H133" s="78"/>
      <c r="I133" s="300">
        <v>50</v>
      </c>
      <c r="J133" s="40">
        <f t="shared" si="19"/>
        <v>30458104.924999997</v>
      </c>
    </row>
    <row r="134" spans="1:10" s="2" customFormat="1" x14ac:dyDescent="0.2">
      <c r="A134" s="14">
        <v>4</v>
      </c>
      <c r="B134" s="145" t="s">
        <v>545</v>
      </c>
      <c r="C134" s="78"/>
      <c r="D134" s="146" t="s">
        <v>396</v>
      </c>
      <c r="E134" s="360">
        <v>954879.99192307692</v>
      </c>
      <c r="F134" s="47">
        <f t="shared" si="17"/>
        <v>57292.799515384613</v>
      </c>
      <c r="G134" s="48">
        <f t="shared" si="18"/>
        <v>1012172.7914384615</v>
      </c>
      <c r="H134" s="78"/>
      <c r="I134" s="300">
        <v>31</v>
      </c>
      <c r="J134" s="40">
        <f t="shared" si="19"/>
        <v>31377356.534592308</v>
      </c>
    </row>
    <row r="135" spans="1:10" s="2" customFormat="1" x14ac:dyDescent="0.2">
      <c r="A135" s="14">
        <v>5</v>
      </c>
      <c r="B135" s="145" t="s">
        <v>546</v>
      </c>
      <c r="C135" s="78"/>
      <c r="D135" s="146" t="s">
        <v>396</v>
      </c>
      <c r="E135" s="360">
        <v>412242.01478599221</v>
      </c>
      <c r="F135" s="47">
        <f t="shared" si="17"/>
        <v>24734.520887159531</v>
      </c>
      <c r="G135" s="48">
        <f t="shared" si="18"/>
        <v>436976.53567315172</v>
      </c>
      <c r="H135" s="78"/>
      <c r="I135" s="300">
        <v>25</v>
      </c>
      <c r="J135" s="40">
        <f t="shared" si="19"/>
        <v>10924413.391828794</v>
      </c>
    </row>
    <row r="136" spans="1:10" s="2" customFormat="1" x14ac:dyDescent="0.2">
      <c r="A136" s="14">
        <v>6</v>
      </c>
      <c r="B136" s="145" t="s">
        <v>547</v>
      </c>
      <c r="C136" s="78"/>
      <c r="D136" s="146" t="s">
        <v>16</v>
      </c>
      <c r="E136" s="360">
        <v>11100</v>
      </c>
      <c r="F136" s="47">
        <f t="shared" si="17"/>
        <v>666</v>
      </c>
      <c r="G136" s="48">
        <f t="shared" si="18"/>
        <v>11766</v>
      </c>
      <c r="H136" s="78"/>
      <c r="I136" s="300">
        <v>10</v>
      </c>
      <c r="J136" s="40">
        <f t="shared" si="19"/>
        <v>117660</v>
      </c>
    </row>
    <row r="137" spans="1:10" s="2" customFormat="1" x14ac:dyDescent="0.2">
      <c r="A137" s="14">
        <v>7</v>
      </c>
      <c r="B137" s="145" t="s">
        <v>550</v>
      </c>
      <c r="C137" s="78"/>
      <c r="D137" s="146" t="s">
        <v>16</v>
      </c>
      <c r="E137" s="360">
        <v>14800</v>
      </c>
      <c r="F137" s="47">
        <f t="shared" si="17"/>
        <v>888</v>
      </c>
      <c r="G137" s="48">
        <f t="shared" si="18"/>
        <v>15688</v>
      </c>
      <c r="H137" s="78"/>
      <c r="I137" s="297">
        <v>60</v>
      </c>
      <c r="J137" s="40">
        <f t="shared" si="19"/>
        <v>941280</v>
      </c>
    </row>
    <row r="138" spans="1:10" s="2" customFormat="1" x14ac:dyDescent="0.2">
      <c r="A138" s="14">
        <v>8</v>
      </c>
      <c r="B138" s="152" t="s">
        <v>551</v>
      </c>
      <c r="C138" s="78"/>
      <c r="D138" s="146" t="s">
        <v>16</v>
      </c>
      <c r="E138" s="360">
        <v>32480</v>
      </c>
      <c r="F138" s="47">
        <f t="shared" si="17"/>
        <v>1948.8</v>
      </c>
      <c r="G138" s="48">
        <f t="shared" si="18"/>
        <v>34428.800000000003</v>
      </c>
      <c r="H138" s="78"/>
      <c r="I138" s="299">
        <v>10</v>
      </c>
      <c r="J138" s="40">
        <f t="shared" si="19"/>
        <v>344288</v>
      </c>
    </row>
    <row r="139" spans="1:10" s="2" customFormat="1" x14ac:dyDescent="0.2">
      <c r="A139" s="14">
        <v>9</v>
      </c>
      <c r="B139" s="152" t="s">
        <v>552</v>
      </c>
      <c r="C139" s="78"/>
      <c r="D139" s="146" t="s">
        <v>16</v>
      </c>
      <c r="E139" s="360">
        <v>53300</v>
      </c>
      <c r="F139" s="47">
        <f t="shared" si="17"/>
        <v>3198</v>
      </c>
      <c r="G139" s="48">
        <f t="shared" si="18"/>
        <v>56498</v>
      </c>
      <c r="H139" s="78"/>
      <c r="I139" s="299">
        <v>10</v>
      </c>
      <c r="J139" s="40">
        <f t="shared" si="19"/>
        <v>564980</v>
      </c>
    </row>
    <row r="140" spans="1:10" s="2" customFormat="1" x14ac:dyDescent="0.2">
      <c r="A140" s="14">
        <v>10</v>
      </c>
      <c r="B140" s="152" t="s">
        <v>553</v>
      </c>
      <c r="C140" s="78"/>
      <c r="D140" s="146" t="s">
        <v>16</v>
      </c>
      <c r="E140" s="360">
        <v>153120</v>
      </c>
      <c r="F140" s="47">
        <f t="shared" si="17"/>
        <v>9187.1999999999989</v>
      </c>
      <c r="G140" s="48">
        <f t="shared" si="18"/>
        <v>162307.20000000001</v>
      </c>
      <c r="H140" s="78"/>
      <c r="I140" s="299">
        <v>10</v>
      </c>
      <c r="J140" s="40">
        <f t="shared" si="19"/>
        <v>1623072</v>
      </c>
    </row>
    <row r="141" spans="1:10" s="2" customFormat="1" x14ac:dyDescent="0.2">
      <c r="A141" s="14">
        <v>11</v>
      </c>
      <c r="B141" s="152" t="s">
        <v>554</v>
      </c>
      <c r="C141" s="78"/>
      <c r="D141" s="146" t="s">
        <v>16</v>
      </c>
      <c r="E141" s="360">
        <v>262200</v>
      </c>
      <c r="F141" s="47">
        <f t="shared" si="17"/>
        <v>15732</v>
      </c>
      <c r="G141" s="48">
        <f t="shared" si="18"/>
        <v>277932</v>
      </c>
      <c r="H141" s="78"/>
      <c r="I141" s="299">
        <v>5</v>
      </c>
      <c r="J141" s="40">
        <f t="shared" si="19"/>
        <v>1389660</v>
      </c>
    </row>
    <row r="142" spans="1:10" s="2" customFormat="1" x14ac:dyDescent="0.2">
      <c r="A142" s="14">
        <v>12</v>
      </c>
      <c r="B142" s="152" t="s">
        <v>555</v>
      </c>
      <c r="C142" s="17"/>
      <c r="D142" s="146" t="s">
        <v>16</v>
      </c>
      <c r="E142" s="360">
        <v>349150</v>
      </c>
      <c r="F142" s="47">
        <f t="shared" si="17"/>
        <v>20949</v>
      </c>
      <c r="G142" s="48">
        <f t="shared" si="18"/>
        <v>370099</v>
      </c>
      <c r="H142" s="18"/>
      <c r="I142" s="299">
        <v>5</v>
      </c>
      <c r="J142" s="40">
        <f t="shared" si="19"/>
        <v>1850495</v>
      </c>
    </row>
    <row r="143" spans="1:10" s="2" customFormat="1" x14ac:dyDescent="0.2">
      <c r="A143" s="14">
        <v>13</v>
      </c>
      <c r="B143" s="145" t="s">
        <v>556</v>
      </c>
      <c r="C143" s="17"/>
      <c r="D143" s="146" t="s">
        <v>16</v>
      </c>
      <c r="E143" s="360">
        <v>174000</v>
      </c>
      <c r="F143" s="47">
        <f t="shared" si="17"/>
        <v>10440</v>
      </c>
      <c r="G143" s="48">
        <f t="shared" si="18"/>
        <v>184440</v>
      </c>
      <c r="H143" s="18"/>
      <c r="I143" s="297">
        <v>5</v>
      </c>
      <c r="J143" s="40">
        <f t="shared" si="19"/>
        <v>922200</v>
      </c>
    </row>
    <row r="144" spans="1:10" s="2" customFormat="1" x14ac:dyDescent="0.2">
      <c r="A144" s="14">
        <v>14</v>
      </c>
      <c r="B144" s="145" t="s">
        <v>557</v>
      </c>
      <c r="C144" s="20"/>
      <c r="D144" s="146" t="s">
        <v>16</v>
      </c>
      <c r="E144" s="360">
        <v>259840</v>
      </c>
      <c r="F144" s="47">
        <f t="shared" si="17"/>
        <v>15590.4</v>
      </c>
      <c r="G144" s="48">
        <f t="shared" si="18"/>
        <v>275430.40000000002</v>
      </c>
      <c r="H144" s="18"/>
      <c r="I144" s="297">
        <v>15</v>
      </c>
      <c r="J144" s="40">
        <f t="shared" si="19"/>
        <v>4131456.0000000005</v>
      </c>
    </row>
    <row r="145" spans="1:10" s="2" customFormat="1" x14ac:dyDescent="0.2">
      <c r="A145" s="14">
        <v>15</v>
      </c>
      <c r="B145" s="152" t="s">
        <v>558</v>
      </c>
      <c r="C145" s="20"/>
      <c r="D145" s="146" t="s">
        <v>16</v>
      </c>
      <c r="E145" s="360">
        <v>263500</v>
      </c>
      <c r="F145" s="47">
        <f t="shared" si="17"/>
        <v>15810</v>
      </c>
      <c r="G145" s="48">
        <f t="shared" si="18"/>
        <v>279310</v>
      </c>
      <c r="H145" s="18"/>
      <c r="I145" s="299">
        <v>15</v>
      </c>
      <c r="J145" s="40">
        <f t="shared" si="19"/>
        <v>4189650</v>
      </c>
    </row>
    <row r="146" spans="1:10" s="2" customFormat="1" x14ac:dyDescent="0.2">
      <c r="A146" s="14">
        <v>16</v>
      </c>
      <c r="B146" s="152" t="s">
        <v>559</v>
      </c>
      <c r="C146" s="20"/>
      <c r="D146" s="146" t="s">
        <v>16</v>
      </c>
      <c r="E146" s="360">
        <v>265200</v>
      </c>
      <c r="F146" s="47">
        <f t="shared" si="17"/>
        <v>15912</v>
      </c>
      <c r="G146" s="48">
        <f t="shared" si="18"/>
        <v>281112</v>
      </c>
      <c r="H146" s="18"/>
      <c r="I146" s="299">
        <v>10</v>
      </c>
      <c r="J146" s="40">
        <f t="shared" si="19"/>
        <v>2811120</v>
      </c>
    </row>
    <row r="147" spans="1:10" s="2" customFormat="1" x14ac:dyDescent="0.2">
      <c r="A147" s="417" t="s">
        <v>744</v>
      </c>
      <c r="B147" s="417"/>
      <c r="C147" s="417"/>
      <c r="D147" s="417"/>
      <c r="E147" s="417"/>
      <c r="F147" s="49"/>
      <c r="G147" s="49"/>
      <c r="H147" s="6"/>
      <c r="I147" s="13">
        <f>SUM(I131:I146)</f>
        <v>301</v>
      </c>
      <c r="J147" s="39">
        <f>SUM(J131:J146)</f>
        <v>104080562.33554609</v>
      </c>
    </row>
    <row r="148" spans="1:10" s="2" customFormat="1" ht="12" customHeight="1" x14ac:dyDescent="0.2">
      <c r="A148" s="10"/>
      <c r="B148" s="23"/>
      <c r="C148" s="20"/>
      <c r="D148" s="17"/>
      <c r="E148" s="51"/>
      <c r="F148" s="51"/>
      <c r="G148" s="52"/>
      <c r="H148" s="18"/>
      <c r="I148" s="21"/>
      <c r="J148" s="40"/>
    </row>
    <row r="149" spans="1:10" s="2" customFormat="1" x14ac:dyDescent="0.2">
      <c r="A149" s="405" t="s">
        <v>750</v>
      </c>
      <c r="B149" s="405"/>
      <c r="C149" s="405"/>
      <c r="D149" s="405"/>
      <c r="E149" s="405"/>
      <c r="F149" s="405"/>
      <c r="G149" s="405"/>
      <c r="H149" s="405"/>
      <c r="I149" s="405"/>
      <c r="J149" s="405"/>
    </row>
    <row r="150" spans="1:10" s="2" customFormat="1" x14ac:dyDescent="0.2">
      <c r="A150" s="14">
        <v>1</v>
      </c>
      <c r="B150" s="151" t="s">
        <v>548</v>
      </c>
      <c r="C150" s="20"/>
      <c r="D150" s="153" t="s">
        <v>560</v>
      </c>
      <c r="E150" s="362">
        <f>135000*1.16</f>
        <v>156600</v>
      </c>
      <c r="F150" s="47">
        <f>E150*0.06</f>
        <v>9396</v>
      </c>
      <c r="G150" s="48">
        <f t="shared" ref="G150:G151" si="20">+E150+F150</f>
        <v>165996</v>
      </c>
      <c r="H150" s="18"/>
      <c r="I150" s="153">
        <v>400</v>
      </c>
      <c r="J150" s="40">
        <f t="shared" ref="J150:J151" si="21">((+I150-H150)*(G150))</f>
        <v>66398400</v>
      </c>
    </row>
    <row r="151" spans="1:10" s="2" customFormat="1" x14ac:dyDescent="0.2">
      <c r="A151" s="14">
        <v>2</v>
      </c>
      <c r="B151" s="151" t="s">
        <v>549</v>
      </c>
      <c r="C151" s="20"/>
      <c r="D151" s="153" t="s">
        <v>560</v>
      </c>
      <c r="E151" s="362">
        <f>185000*1.16</f>
        <v>214599.99999999997</v>
      </c>
      <c r="F151" s="47">
        <f>E151*0.06</f>
        <v>12875.999999999998</v>
      </c>
      <c r="G151" s="48">
        <f t="shared" si="20"/>
        <v>227475.99999999997</v>
      </c>
      <c r="H151" s="18"/>
      <c r="I151" s="153">
        <v>100</v>
      </c>
      <c r="J151" s="40">
        <f t="shared" si="21"/>
        <v>22747599.999999996</v>
      </c>
    </row>
    <row r="152" spans="1:10" s="2" customFormat="1" x14ac:dyDescent="0.2">
      <c r="A152" s="417" t="s">
        <v>751</v>
      </c>
      <c r="B152" s="417"/>
      <c r="C152" s="417"/>
      <c r="D152" s="417"/>
      <c r="E152" s="417"/>
      <c r="F152" s="49"/>
      <c r="G152" s="49"/>
      <c r="H152" s="6"/>
      <c r="I152" s="13">
        <f>SUM(I136:I151)</f>
        <v>956</v>
      </c>
      <c r="J152" s="39">
        <f>SUM(J150:J151)</f>
        <v>89146000</v>
      </c>
    </row>
    <row r="153" spans="1:10" s="208" customFormat="1" x14ac:dyDescent="0.2">
      <c r="A153" s="236"/>
      <c r="B153" s="236"/>
      <c r="C153" s="236"/>
      <c r="D153" s="236"/>
      <c r="E153" s="363"/>
      <c r="F153" s="292"/>
      <c r="G153" s="292"/>
      <c r="H153" s="293"/>
      <c r="I153" s="294"/>
      <c r="J153" s="295"/>
    </row>
    <row r="154" spans="1:10" s="2" customFormat="1" x14ac:dyDescent="0.2">
      <c r="A154" s="405" t="s">
        <v>725</v>
      </c>
      <c r="B154" s="405"/>
      <c r="C154" s="405"/>
      <c r="D154" s="405"/>
      <c r="E154" s="405"/>
      <c r="F154" s="405"/>
      <c r="G154" s="405"/>
      <c r="H154" s="405"/>
      <c r="I154" s="405"/>
      <c r="J154" s="405"/>
    </row>
    <row r="155" spans="1:10" s="2" customFormat="1" x14ac:dyDescent="0.2">
      <c r="A155" s="14">
        <v>1</v>
      </c>
      <c r="B155" s="26" t="s">
        <v>681</v>
      </c>
      <c r="C155" s="20"/>
      <c r="D155" s="16" t="s">
        <v>16</v>
      </c>
      <c r="E155" s="53">
        <v>26000</v>
      </c>
      <c r="F155" s="47">
        <f t="shared" ref="F155:F156" si="22">E155*0.06</f>
        <v>1560</v>
      </c>
      <c r="G155" s="48">
        <f t="shared" ref="G155:G163" si="23">+E155+F155</f>
        <v>27560</v>
      </c>
      <c r="H155" s="18"/>
      <c r="I155" s="297">
        <v>100</v>
      </c>
      <c r="J155" s="40">
        <f>((+I155-H155)*(G155))</f>
        <v>2756000</v>
      </c>
    </row>
    <row r="156" spans="1:10" s="2" customFormat="1" x14ac:dyDescent="0.2">
      <c r="A156" s="14">
        <v>2</v>
      </c>
      <c r="B156" s="26" t="s">
        <v>561</v>
      </c>
      <c r="C156" s="20"/>
      <c r="D156" s="16" t="s">
        <v>16</v>
      </c>
      <c r="E156" s="53">
        <v>16500</v>
      </c>
      <c r="F156" s="47">
        <f t="shared" si="22"/>
        <v>990</v>
      </c>
      <c r="G156" s="48">
        <f t="shared" si="23"/>
        <v>17490</v>
      </c>
      <c r="H156" s="18"/>
      <c r="I156" s="297">
        <v>20</v>
      </c>
      <c r="J156" s="40">
        <f t="shared" ref="J156:J163" si="24">((+I156-H156)*(G156))</f>
        <v>349800</v>
      </c>
    </row>
    <row r="157" spans="1:10" s="2" customFormat="1" ht="30" x14ac:dyDescent="0.2">
      <c r="A157" s="14">
        <v>3</v>
      </c>
      <c r="B157" s="26" t="s">
        <v>562</v>
      </c>
      <c r="C157" s="20"/>
      <c r="D157" s="16" t="s">
        <v>16</v>
      </c>
      <c r="E157" s="53">
        <v>560</v>
      </c>
      <c r="F157" s="47">
        <f>E157*0.06</f>
        <v>33.6</v>
      </c>
      <c r="G157" s="48">
        <f t="shared" si="23"/>
        <v>593.6</v>
      </c>
      <c r="H157" s="18"/>
      <c r="I157" s="297">
        <v>15000</v>
      </c>
      <c r="J157" s="40">
        <f t="shared" si="24"/>
        <v>8904000</v>
      </c>
    </row>
    <row r="158" spans="1:10" s="2" customFormat="1" x14ac:dyDescent="0.2">
      <c r="A158" s="14">
        <v>4</v>
      </c>
      <c r="B158" s="145" t="s">
        <v>563</v>
      </c>
      <c r="D158" s="146" t="s">
        <v>16</v>
      </c>
      <c r="E158" s="364">
        <v>17639.998</v>
      </c>
      <c r="F158" s="47">
        <f>E158*0.06</f>
        <v>1058.3998799999999</v>
      </c>
      <c r="G158" s="48">
        <f t="shared" si="23"/>
        <v>18698.39788</v>
      </c>
      <c r="H158" s="18"/>
      <c r="I158" s="297">
        <v>4</v>
      </c>
      <c r="J158" s="40">
        <f t="shared" si="24"/>
        <v>74793.591520000002</v>
      </c>
    </row>
    <row r="159" spans="1:10" s="2" customFormat="1" x14ac:dyDescent="0.2">
      <c r="A159" s="14">
        <v>5</v>
      </c>
      <c r="B159" s="26" t="s">
        <v>589</v>
      </c>
      <c r="C159" s="20"/>
      <c r="D159" s="146" t="s">
        <v>16</v>
      </c>
      <c r="E159" s="53">
        <v>43537</v>
      </c>
      <c r="F159" s="47">
        <f>E159*0.06</f>
        <v>2612.2199999999998</v>
      </c>
      <c r="G159" s="48">
        <f t="shared" si="23"/>
        <v>46149.22</v>
      </c>
      <c r="H159" s="18"/>
      <c r="I159" s="297">
        <v>12</v>
      </c>
      <c r="J159" s="40">
        <f t="shared" si="24"/>
        <v>553790.64</v>
      </c>
    </row>
    <row r="160" spans="1:10" s="2" customFormat="1" x14ac:dyDescent="0.2">
      <c r="A160" s="417" t="s">
        <v>745</v>
      </c>
      <c r="B160" s="417"/>
      <c r="C160" s="417"/>
      <c r="D160" s="417"/>
      <c r="E160" s="417"/>
      <c r="F160" s="49"/>
      <c r="G160" s="49"/>
      <c r="H160" s="6"/>
      <c r="I160" s="13">
        <f>SUM(I155:I159)</f>
        <v>15136</v>
      </c>
      <c r="J160" s="39">
        <f>SUM(J155:J159)</f>
        <v>12638384.231520001</v>
      </c>
    </row>
    <row r="161" spans="1:10" s="208" customFormat="1" x14ac:dyDescent="0.2">
      <c r="A161" s="236"/>
      <c r="B161" s="236"/>
      <c r="C161" s="236"/>
      <c r="D161" s="236"/>
      <c r="E161" s="363"/>
      <c r="F161" s="292"/>
      <c r="G161" s="292"/>
      <c r="H161" s="293"/>
      <c r="I161" s="294"/>
      <c r="J161" s="295"/>
    </row>
    <row r="162" spans="1:10" s="2" customFormat="1" x14ac:dyDescent="0.2">
      <c r="A162" s="405" t="s">
        <v>749</v>
      </c>
      <c r="B162" s="405"/>
      <c r="C162" s="405"/>
      <c r="D162" s="405"/>
      <c r="E162" s="405"/>
      <c r="F162" s="405"/>
      <c r="G162" s="405"/>
      <c r="H162" s="405"/>
      <c r="I162" s="405"/>
      <c r="J162" s="405"/>
    </row>
    <row r="163" spans="1:10" s="208" customFormat="1" x14ac:dyDescent="0.2">
      <c r="A163" s="14">
        <v>1</v>
      </c>
      <c r="B163" s="26" t="s">
        <v>749</v>
      </c>
      <c r="C163" s="236"/>
      <c r="D163" s="16" t="s">
        <v>16</v>
      </c>
      <c r="E163" s="53">
        <v>60000000</v>
      </c>
      <c r="F163" s="292"/>
      <c r="G163" s="48">
        <f t="shared" si="23"/>
        <v>60000000</v>
      </c>
      <c r="H163" s="293"/>
      <c r="I163" s="164">
        <v>1</v>
      </c>
      <c r="J163" s="40">
        <f t="shared" si="24"/>
        <v>60000000</v>
      </c>
    </row>
    <row r="164" spans="1:10" s="2" customFormat="1" x14ac:dyDescent="0.2">
      <c r="A164" s="417" t="s">
        <v>744</v>
      </c>
      <c r="B164" s="417"/>
      <c r="C164" s="417"/>
      <c r="D164" s="417"/>
      <c r="E164" s="417"/>
      <c r="F164" s="49"/>
      <c r="G164" s="49"/>
      <c r="H164" s="6"/>
      <c r="I164" s="13">
        <f>SUM(I163)</f>
        <v>1</v>
      </c>
      <c r="J164" s="39">
        <f>SUM(J163)</f>
        <v>60000000</v>
      </c>
    </row>
    <row r="165" spans="1:10" s="1" customFormat="1" ht="18" x14ac:dyDescent="0.2">
      <c r="A165" s="413" t="s">
        <v>70</v>
      </c>
      <c r="B165" s="413"/>
      <c r="C165" s="413"/>
      <c r="D165" s="413"/>
      <c r="E165" s="413"/>
      <c r="F165" s="413"/>
      <c r="G165" s="44"/>
      <c r="H165" s="225"/>
      <c r="I165" s="308">
        <f>+I128+I147+I160+I164</f>
        <v>15673</v>
      </c>
      <c r="J165" s="149">
        <f>+J128+J147+J152+J160+J164</f>
        <v>297033548.15421373</v>
      </c>
    </row>
    <row r="166" spans="1:10" s="2" customFormat="1" ht="12" customHeight="1" x14ac:dyDescent="0.2">
      <c r="A166" s="75"/>
      <c r="B166" s="76"/>
      <c r="C166" s="76"/>
      <c r="D166" s="76"/>
      <c r="E166" s="45"/>
      <c r="F166" s="45"/>
      <c r="G166" s="46"/>
      <c r="H166" s="76"/>
      <c r="I166" s="4"/>
      <c r="J166" s="35"/>
    </row>
    <row r="167" spans="1:10" s="2" customFormat="1" x14ac:dyDescent="0.2">
      <c r="A167" s="418" t="s">
        <v>759</v>
      </c>
      <c r="B167" s="419"/>
      <c r="C167" s="419"/>
      <c r="D167" s="419"/>
      <c r="E167" s="419"/>
      <c r="F167" s="419"/>
      <c r="G167" s="419"/>
      <c r="H167" s="419"/>
      <c r="I167" s="419"/>
      <c r="J167" s="420"/>
    </row>
    <row r="168" spans="1:10" s="2" customFormat="1" x14ac:dyDescent="0.2">
      <c r="A168" s="405" t="s">
        <v>71</v>
      </c>
      <c r="B168" s="405"/>
      <c r="C168" s="405"/>
      <c r="D168" s="405"/>
      <c r="E168" s="405"/>
      <c r="F168" s="405"/>
      <c r="G168" s="405"/>
      <c r="H168" s="405"/>
      <c r="I168" s="405"/>
      <c r="J168" s="405"/>
    </row>
    <row r="169" spans="1:10" s="2" customFormat="1" x14ac:dyDescent="0.2">
      <c r="A169" s="176" t="s">
        <v>10</v>
      </c>
      <c r="B169" s="27" t="s">
        <v>73</v>
      </c>
      <c r="C169" s="242"/>
      <c r="D169" s="28" t="s">
        <v>72</v>
      </c>
      <c r="E169" s="157">
        <v>7176</v>
      </c>
      <c r="F169" s="173">
        <f>E169*0.06</f>
        <v>430.56</v>
      </c>
      <c r="G169" s="162">
        <f t="shared" ref="G169:G195" si="25">+E169+F169</f>
        <v>7606.56</v>
      </c>
      <c r="H169" s="175"/>
      <c r="I169" s="260">
        <v>10000</v>
      </c>
      <c r="J169" s="161">
        <f t="shared" ref="J169:J195" si="26">((+I169-H169)*(G169))</f>
        <v>76065600</v>
      </c>
    </row>
    <row r="170" spans="1:10" s="2" customFormat="1" x14ac:dyDescent="0.2">
      <c r="A170" s="176" t="s">
        <v>11</v>
      </c>
      <c r="B170" s="27" t="s">
        <v>74</v>
      </c>
      <c r="C170" s="242"/>
      <c r="D170" s="28" t="s">
        <v>72</v>
      </c>
      <c r="E170" s="157">
        <v>7462</v>
      </c>
      <c r="F170" s="173">
        <f t="shared" ref="F170:F195" si="27">E170*0.06</f>
        <v>447.71999999999997</v>
      </c>
      <c r="G170" s="162">
        <f t="shared" si="25"/>
        <v>7909.72</v>
      </c>
      <c r="H170" s="175"/>
      <c r="I170" s="260">
        <v>1500</v>
      </c>
      <c r="J170" s="161">
        <f t="shared" si="26"/>
        <v>11864580</v>
      </c>
    </row>
    <row r="171" spans="1:10" s="2" customFormat="1" x14ac:dyDescent="0.2">
      <c r="A171" s="176" t="s">
        <v>12</v>
      </c>
      <c r="B171" s="27" t="s">
        <v>712</v>
      </c>
      <c r="C171" s="242"/>
      <c r="D171" s="28" t="s">
        <v>722</v>
      </c>
      <c r="E171" s="365">
        <v>295000</v>
      </c>
      <c r="F171" s="173">
        <f t="shared" si="27"/>
        <v>17700</v>
      </c>
      <c r="G171" s="162">
        <f t="shared" si="25"/>
        <v>312700</v>
      </c>
      <c r="H171" s="175"/>
      <c r="I171" s="260">
        <v>70</v>
      </c>
      <c r="J171" s="161">
        <f t="shared" si="26"/>
        <v>21889000</v>
      </c>
    </row>
    <row r="172" spans="1:10" s="2" customFormat="1" x14ac:dyDescent="0.2">
      <c r="A172" s="176" t="s">
        <v>61</v>
      </c>
      <c r="B172" s="27" t="s">
        <v>713</v>
      </c>
      <c r="C172" s="242"/>
      <c r="D172" s="28" t="s">
        <v>722</v>
      </c>
      <c r="E172" s="365">
        <v>254000</v>
      </c>
      <c r="F172" s="173">
        <f t="shared" si="27"/>
        <v>15240</v>
      </c>
      <c r="G172" s="162">
        <f t="shared" si="25"/>
        <v>269240</v>
      </c>
      <c r="H172" s="175"/>
      <c r="I172" s="260">
        <v>90</v>
      </c>
      <c r="J172" s="161">
        <f t="shared" si="26"/>
        <v>24231600</v>
      </c>
    </row>
    <row r="173" spans="1:10" s="2" customFormat="1" x14ac:dyDescent="0.2">
      <c r="A173" s="176" t="s">
        <v>116</v>
      </c>
      <c r="B173" s="27" t="s">
        <v>714</v>
      </c>
      <c r="C173" s="242"/>
      <c r="D173" s="28" t="s">
        <v>65</v>
      </c>
      <c r="E173" s="365">
        <v>50300</v>
      </c>
      <c r="F173" s="173">
        <f t="shared" si="27"/>
        <v>3018</v>
      </c>
      <c r="G173" s="162">
        <f t="shared" si="25"/>
        <v>53318</v>
      </c>
      <c r="H173" s="175"/>
      <c r="I173" s="260">
        <v>12</v>
      </c>
      <c r="J173" s="161">
        <f t="shared" si="26"/>
        <v>639816</v>
      </c>
    </row>
    <row r="174" spans="1:10" s="2" customFormat="1" x14ac:dyDescent="0.2">
      <c r="A174" s="176" t="s">
        <v>117</v>
      </c>
      <c r="B174" s="27" t="s">
        <v>715</v>
      </c>
      <c r="C174" s="242"/>
      <c r="D174" s="28" t="s">
        <v>65</v>
      </c>
      <c r="E174" s="365">
        <v>50400</v>
      </c>
      <c r="F174" s="173">
        <f t="shared" si="27"/>
        <v>3024</v>
      </c>
      <c r="G174" s="162">
        <f t="shared" si="25"/>
        <v>53424</v>
      </c>
      <c r="H174" s="175"/>
      <c r="I174" s="260">
        <v>48</v>
      </c>
      <c r="J174" s="161">
        <f t="shared" si="26"/>
        <v>2564352</v>
      </c>
    </row>
    <row r="175" spans="1:10" s="2" customFormat="1" x14ac:dyDescent="0.2">
      <c r="A175" s="176" t="s">
        <v>126</v>
      </c>
      <c r="B175" s="27" t="s">
        <v>716</v>
      </c>
      <c r="C175" s="242"/>
      <c r="D175" s="28" t="s">
        <v>16</v>
      </c>
      <c r="E175" s="365">
        <v>36200</v>
      </c>
      <c r="F175" s="173">
        <f t="shared" si="27"/>
        <v>2172</v>
      </c>
      <c r="G175" s="162">
        <f t="shared" si="25"/>
        <v>38372</v>
      </c>
      <c r="H175" s="175"/>
      <c r="I175" s="260">
        <v>30</v>
      </c>
      <c r="J175" s="161">
        <f t="shared" si="26"/>
        <v>1151160</v>
      </c>
    </row>
    <row r="176" spans="1:10" s="2" customFormat="1" x14ac:dyDescent="0.2">
      <c r="A176" s="176" t="s">
        <v>123</v>
      </c>
      <c r="B176" s="27" t="s">
        <v>715</v>
      </c>
      <c r="C176" s="242"/>
      <c r="D176" s="28" t="s">
        <v>724</v>
      </c>
      <c r="E176" s="365">
        <v>13400</v>
      </c>
      <c r="F176" s="173">
        <f t="shared" si="27"/>
        <v>804</v>
      </c>
      <c r="G176" s="162">
        <f t="shared" si="25"/>
        <v>14204</v>
      </c>
      <c r="H176" s="175"/>
      <c r="I176" s="260">
        <v>48</v>
      </c>
      <c r="J176" s="161">
        <f t="shared" si="26"/>
        <v>681792</v>
      </c>
    </row>
    <row r="177" spans="1:10" s="2" customFormat="1" x14ac:dyDescent="0.2">
      <c r="A177" s="176" t="s">
        <v>124</v>
      </c>
      <c r="B177" s="27" t="s">
        <v>717</v>
      </c>
      <c r="C177" s="242"/>
      <c r="D177" s="28" t="s">
        <v>724</v>
      </c>
      <c r="E177" s="365">
        <v>22300</v>
      </c>
      <c r="F177" s="173">
        <f t="shared" si="27"/>
        <v>1338</v>
      </c>
      <c r="G177" s="162">
        <f t="shared" si="25"/>
        <v>23638</v>
      </c>
      <c r="H177" s="175"/>
      <c r="I177" s="260">
        <v>48</v>
      </c>
      <c r="J177" s="161">
        <f t="shared" si="26"/>
        <v>1134624</v>
      </c>
    </row>
    <row r="178" spans="1:10" s="2" customFormat="1" x14ac:dyDescent="0.2">
      <c r="A178" s="176" t="s">
        <v>127</v>
      </c>
      <c r="B178" s="27" t="s">
        <v>718</v>
      </c>
      <c r="C178" s="242"/>
      <c r="D178" s="28" t="s">
        <v>65</v>
      </c>
      <c r="E178" s="365">
        <v>68400</v>
      </c>
      <c r="F178" s="173">
        <f t="shared" si="27"/>
        <v>4104</v>
      </c>
      <c r="G178" s="162">
        <f t="shared" si="25"/>
        <v>72504</v>
      </c>
      <c r="H178" s="175"/>
      <c r="I178" s="260">
        <v>12</v>
      </c>
      <c r="J178" s="161">
        <f t="shared" si="26"/>
        <v>870048</v>
      </c>
    </row>
    <row r="179" spans="1:10" s="2" customFormat="1" x14ac:dyDescent="0.2">
      <c r="A179" s="176" t="s">
        <v>133</v>
      </c>
      <c r="B179" s="27" t="s">
        <v>719</v>
      </c>
      <c r="C179" s="242"/>
      <c r="D179" s="28" t="s">
        <v>724</v>
      </c>
      <c r="E179" s="365">
        <v>20700</v>
      </c>
      <c r="F179" s="173">
        <f t="shared" si="27"/>
        <v>1242</v>
      </c>
      <c r="G179" s="162">
        <f t="shared" si="25"/>
        <v>21942</v>
      </c>
      <c r="H179" s="175"/>
      <c r="I179" s="260">
        <v>24</v>
      </c>
      <c r="J179" s="161">
        <f t="shared" si="26"/>
        <v>526608</v>
      </c>
    </row>
    <row r="180" spans="1:10" s="2" customFormat="1" x14ac:dyDescent="0.2">
      <c r="A180" s="176" t="s">
        <v>129</v>
      </c>
      <c r="B180" s="27" t="s">
        <v>720</v>
      </c>
      <c r="C180" s="242"/>
      <c r="D180" s="28" t="s">
        <v>723</v>
      </c>
      <c r="E180" s="365">
        <v>17675</v>
      </c>
      <c r="F180" s="173">
        <f t="shared" si="27"/>
        <v>1060.5</v>
      </c>
      <c r="G180" s="162">
        <f t="shared" si="25"/>
        <v>18735.5</v>
      </c>
      <c r="H180" s="175"/>
      <c r="I180" s="260">
        <v>30</v>
      </c>
      <c r="J180" s="161">
        <f t="shared" si="26"/>
        <v>562065</v>
      </c>
    </row>
    <row r="181" spans="1:10" s="2" customFormat="1" x14ac:dyDescent="0.2">
      <c r="A181" s="176" t="s">
        <v>135</v>
      </c>
      <c r="B181" s="27" t="s">
        <v>720</v>
      </c>
      <c r="C181" s="242"/>
      <c r="D181" s="28" t="s">
        <v>65</v>
      </c>
      <c r="E181" s="365">
        <v>68300</v>
      </c>
      <c r="F181" s="173">
        <f t="shared" si="27"/>
        <v>4098</v>
      </c>
      <c r="G181" s="162">
        <f t="shared" si="25"/>
        <v>72398</v>
      </c>
      <c r="H181" s="175"/>
      <c r="I181" s="260">
        <v>30</v>
      </c>
      <c r="J181" s="161">
        <f t="shared" si="26"/>
        <v>2171940</v>
      </c>
    </row>
    <row r="182" spans="1:10" s="2" customFormat="1" x14ac:dyDescent="0.2">
      <c r="A182" s="176" t="s">
        <v>136</v>
      </c>
      <c r="B182" s="27" t="s">
        <v>713</v>
      </c>
      <c r="C182" s="242"/>
      <c r="D182" s="28" t="s">
        <v>65</v>
      </c>
      <c r="E182" s="365">
        <v>53050</v>
      </c>
      <c r="F182" s="173">
        <f t="shared" si="27"/>
        <v>3183</v>
      </c>
      <c r="G182" s="162">
        <f t="shared" si="25"/>
        <v>56233</v>
      </c>
      <c r="H182" s="175"/>
      <c r="I182" s="260">
        <v>30</v>
      </c>
      <c r="J182" s="161">
        <f t="shared" si="26"/>
        <v>1686990</v>
      </c>
    </row>
    <row r="183" spans="1:10" s="2" customFormat="1" x14ac:dyDescent="0.2">
      <c r="A183" s="176" t="s">
        <v>140</v>
      </c>
      <c r="B183" s="27" t="s">
        <v>721</v>
      </c>
      <c r="C183" s="242"/>
      <c r="D183" s="28" t="s">
        <v>16</v>
      </c>
      <c r="E183" s="365">
        <v>5200</v>
      </c>
      <c r="F183" s="173">
        <f>E183*0.06</f>
        <v>312</v>
      </c>
      <c r="G183" s="162">
        <f t="shared" si="25"/>
        <v>5512</v>
      </c>
      <c r="H183" s="175"/>
      <c r="I183" s="260">
        <v>12</v>
      </c>
      <c r="J183" s="161">
        <f t="shared" si="26"/>
        <v>66144</v>
      </c>
    </row>
    <row r="184" spans="1:10" s="2" customFormat="1" x14ac:dyDescent="0.2">
      <c r="A184" s="176" t="s">
        <v>140</v>
      </c>
      <c r="B184" s="27" t="s">
        <v>75</v>
      </c>
      <c r="C184" s="242"/>
      <c r="D184" s="28" t="s">
        <v>47</v>
      </c>
      <c r="E184" s="157">
        <v>1365000</v>
      </c>
      <c r="F184" s="173">
        <f t="shared" si="27"/>
        <v>81900</v>
      </c>
      <c r="G184" s="162">
        <f t="shared" si="25"/>
        <v>1446900</v>
      </c>
      <c r="H184" s="175"/>
      <c r="I184" s="260">
        <v>4</v>
      </c>
      <c r="J184" s="161">
        <f t="shared" si="26"/>
        <v>5787600</v>
      </c>
    </row>
    <row r="185" spans="1:10" s="2" customFormat="1" x14ac:dyDescent="0.2">
      <c r="A185" s="176" t="s">
        <v>141</v>
      </c>
      <c r="B185" s="27" t="s">
        <v>76</v>
      </c>
      <c r="C185" s="242"/>
      <c r="D185" s="28" t="s">
        <v>47</v>
      </c>
      <c r="E185" s="157">
        <f>1168700*1.16</f>
        <v>1355692</v>
      </c>
      <c r="F185" s="173">
        <f t="shared" si="27"/>
        <v>81341.52</v>
      </c>
      <c r="G185" s="162">
        <f t="shared" si="25"/>
        <v>1437033.52</v>
      </c>
      <c r="H185" s="175"/>
      <c r="I185" s="260">
        <v>4</v>
      </c>
      <c r="J185" s="161">
        <f t="shared" si="26"/>
        <v>5748134.0800000001</v>
      </c>
    </row>
    <row r="186" spans="1:10" s="2" customFormat="1" x14ac:dyDescent="0.2">
      <c r="A186" s="176" t="s">
        <v>142</v>
      </c>
      <c r="B186" s="27" t="s">
        <v>77</v>
      </c>
      <c r="C186" s="242"/>
      <c r="D186" s="28" t="s">
        <v>47</v>
      </c>
      <c r="E186" s="157">
        <f>1160000*1.16</f>
        <v>1345600</v>
      </c>
      <c r="F186" s="173">
        <f t="shared" si="27"/>
        <v>80736</v>
      </c>
      <c r="G186" s="162">
        <f t="shared" si="25"/>
        <v>1426336</v>
      </c>
      <c r="H186" s="175"/>
      <c r="I186" s="260">
        <v>10</v>
      </c>
      <c r="J186" s="161">
        <f t="shared" si="26"/>
        <v>14263360</v>
      </c>
    </row>
    <row r="187" spans="1:10" s="2" customFormat="1" x14ac:dyDescent="0.2">
      <c r="A187" s="176" t="s">
        <v>143</v>
      </c>
      <c r="B187" s="27" t="s">
        <v>78</v>
      </c>
      <c r="C187" s="242"/>
      <c r="D187" s="28" t="s">
        <v>47</v>
      </c>
      <c r="E187" s="157">
        <f>1160000*1.16</f>
        <v>1345600</v>
      </c>
      <c r="F187" s="173">
        <f t="shared" si="27"/>
        <v>80736</v>
      </c>
      <c r="G187" s="162">
        <f t="shared" si="25"/>
        <v>1426336</v>
      </c>
      <c r="H187" s="175"/>
      <c r="I187" s="260">
        <v>4</v>
      </c>
      <c r="J187" s="161">
        <f t="shared" si="26"/>
        <v>5705344</v>
      </c>
    </row>
    <row r="188" spans="1:10" s="2" customFormat="1" x14ac:dyDescent="0.2">
      <c r="A188" s="176" t="s">
        <v>144</v>
      </c>
      <c r="B188" s="27" t="s">
        <v>79</v>
      </c>
      <c r="C188" s="242"/>
      <c r="D188" s="28" t="s">
        <v>47</v>
      </c>
      <c r="E188" s="157">
        <v>385840</v>
      </c>
      <c r="F188" s="173">
        <f>E188*0.06</f>
        <v>23150.399999999998</v>
      </c>
      <c r="G188" s="162">
        <f t="shared" si="25"/>
        <v>408990.4</v>
      </c>
      <c r="H188" s="175"/>
      <c r="I188" s="260">
        <v>10</v>
      </c>
      <c r="J188" s="161">
        <f t="shared" si="26"/>
        <v>4089904</v>
      </c>
    </row>
    <row r="189" spans="1:10" s="2" customFormat="1" x14ac:dyDescent="0.2">
      <c r="A189" s="176" t="s">
        <v>145</v>
      </c>
      <c r="B189" s="27" t="s">
        <v>80</v>
      </c>
      <c r="C189" s="242"/>
      <c r="D189" s="28" t="s">
        <v>47</v>
      </c>
      <c r="E189" s="157">
        <v>72800</v>
      </c>
      <c r="F189" s="173">
        <f t="shared" si="27"/>
        <v>4368</v>
      </c>
      <c r="G189" s="162">
        <f t="shared" si="25"/>
        <v>77168</v>
      </c>
      <c r="H189" s="175"/>
      <c r="I189" s="260">
        <v>20</v>
      </c>
      <c r="J189" s="161">
        <f t="shared" si="26"/>
        <v>1543360</v>
      </c>
    </row>
    <row r="190" spans="1:10" s="2" customFormat="1" x14ac:dyDescent="0.2">
      <c r="A190" s="176" t="s">
        <v>146</v>
      </c>
      <c r="B190" s="27" t="s">
        <v>81</v>
      </c>
      <c r="C190" s="242"/>
      <c r="D190" s="28" t="s">
        <v>47</v>
      </c>
      <c r="E190" s="157">
        <v>83200</v>
      </c>
      <c r="F190" s="173">
        <f t="shared" si="27"/>
        <v>4992</v>
      </c>
      <c r="G190" s="162">
        <f t="shared" si="25"/>
        <v>88192</v>
      </c>
      <c r="H190" s="175"/>
      <c r="I190" s="260">
        <v>20</v>
      </c>
      <c r="J190" s="161">
        <f t="shared" si="26"/>
        <v>1763840</v>
      </c>
    </row>
    <row r="191" spans="1:10" x14ac:dyDescent="0.2">
      <c r="A191" s="176" t="s">
        <v>147</v>
      </c>
      <c r="B191" s="27" t="s">
        <v>82</v>
      </c>
      <c r="C191" s="242"/>
      <c r="D191" s="28" t="s">
        <v>47</v>
      </c>
      <c r="E191" s="157">
        <v>31200</v>
      </c>
      <c r="F191" s="173">
        <f t="shared" si="27"/>
        <v>1872</v>
      </c>
      <c r="G191" s="162">
        <f t="shared" si="25"/>
        <v>33072</v>
      </c>
      <c r="H191" s="175"/>
      <c r="I191" s="260">
        <v>20</v>
      </c>
      <c r="J191" s="161">
        <f t="shared" si="26"/>
        <v>661440</v>
      </c>
    </row>
    <row r="192" spans="1:10" s="2" customFormat="1" x14ac:dyDescent="0.2">
      <c r="A192" s="176" t="s">
        <v>148</v>
      </c>
      <c r="B192" s="27" t="s">
        <v>83</v>
      </c>
      <c r="C192" s="242"/>
      <c r="D192" s="28" t="s">
        <v>47</v>
      </c>
      <c r="E192" s="157">
        <v>20800</v>
      </c>
      <c r="F192" s="173">
        <f t="shared" si="27"/>
        <v>1248</v>
      </c>
      <c r="G192" s="162">
        <f t="shared" si="25"/>
        <v>22048</v>
      </c>
      <c r="H192" s="175"/>
      <c r="I192" s="260">
        <v>10</v>
      </c>
      <c r="J192" s="161">
        <f t="shared" si="26"/>
        <v>220480</v>
      </c>
    </row>
    <row r="193" spans="1:10" s="2" customFormat="1" x14ac:dyDescent="0.2">
      <c r="A193" s="176" t="s">
        <v>149</v>
      </c>
      <c r="B193" s="27" t="s">
        <v>84</v>
      </c>
      <c r="C193" s="242"/>
      <c r="D193" s="28" t="s">
        <v>47</v>
      </c>
      <c r="E193" s="157">
        <v>41600</v>
      </c>
      <c r="F193" s="173">
        <f t="shared" si="27"/>
        <v>2496</v>
      </c>
      <c r="G193" s="162">
        <f t="shared" si="25"/>
        <v>44096</v>
      </c>
      <c r="H193" s="175"/>
      <c r="I193" s="260">
        <v>10</v>
      </c>
      <c r="J193" s="161">
        <f t="shared" si="26"/>
        <v>440960</v>
      </c>
    </row>
    <row r="194" spans="1:10" s="2" customFormat="1" x14ac:dyDescent="0.2">
      <c r="A194" s="176" t="s">
        <v>150</v>
      </c>
      <c r="B194" s="27" t="s">
        <v>85</v>
      </c>
      <c r="C194" s="242"/>
      <c r="D194" s="261" t="s">
        <v>47</v>
      </c>
      <c r="E194" s="157">
        <v>15392</v>
      </c>
      <c r="F194" s="173">
        <f t="shared" si="27"/>
        <v>923.52</v>
      </c>
      <c r="G194" s="162">
        <f t="shared" si="25"/>
        <v>16315.52</v>
      </c>
      <c r="H194" s="175"/>
      <c r="I194" s="260">
        <v>10</v>
      </c>
      <c r="J194" s="161">
        <f t="shared" si="26"/>
        <v>163155.20000000001</v>
      </c>
    </row>
    <row r="195" spans="1:10" s="2" customFormat="1" x14ac:dyDescent="0.2">
      <c r="A195" s="176" t="s">
        <v>151</v>
      </c>
      <c r="B195" s="27" t="s">
        <v>86</v>
      </c>
      <c r="C195" s="242"/>
      <c r="D195" s="261" t="s">
        <v>47</v>
      </c>
      <c r="E195" s="157">
        <v>6240</v>
      </c>
      <c r="F195" s="173">
        <f t="shared" si="27"/>
        <v>374.4</v>
      </c>
      <c r="G195" s="162">
        <f t="shared" si="25"/>
        <v>6614.4</v>
      </c>
      <c r="H195" s="175"/>
      <c r="I195" s="260">
        <v>50</v>
      </c>
      <c r="J195" s="161">
        <f t="shared" si="26"/>
        <v>330720</v>
      </c>
    </row>
    <row r="196" spans="1:10" s="2" customFormat="1" x14ac:dyDescent="0.2">
      <c r="A196" s="417" t="s">
        <v>757</v>
      </c>
      <c r="B196" s="417"/>
      <c r="C196" s="417"/>
      <c r="D196" s="417"/>
      <c r="E196" s="417"/>
      <c r="F196" s="319"/>
      <c r="G196" s="320"/>
      <c r="H196" s="321"/>
      <c r="I196" s="322">
        <f>SUM(I169:I195)</f>
        <v>12156</v>
      </c>
      <c r="J196" s="64">
        <f>SUM(J169:J195)</f>
        <v>186824616.28</v>
      </c>
    </row>
    <row r="197" spans="1:10" s="1" customFormat="1" ht="18" x14ac:dyDescent="0.2">
      <c r="A197" s="204"/>
      <c r="B197" s="413" t="s">
        <v>87</v>
      </c>
      <c r="C197" s="413"/>
      <c r="D197" s="413"/>
      <c r="E197" s="413"/>
      <c r="F197" s="413"/>
      <c r="G197" s="413"/>
      <c r="H197" s="413"/>
      <c r="I197" s="310">
        <f>+I196</f>
        <v>12156</v>
      </c>
      <c r="J197" s="149">
        <f>+J196</f>
        <v>186824616.28</v>
      </c>
    </row>
    <row r="198" spans="1:10" s="2" customFormat="1" x14ac:dyDescent="0.2">
      <c r="A198" s="262"/>
      <c r="B198" s="263"/>
      <c r="C198" s="263"/>
      <c r="D198" s="263"/>
      <c r="E198" s="264"/>
      <c r="F198" s="265"/>
      <c r="G198" s="266"/>
      <c r="H198" s="71"/>
      <c r="I198" s="72"/>
      <c r="J198" s="70"/>
    </row>
    <row r="199" spans="1:10" s="2" customFormat="1" x14ac:dyDescent="0.2">
      <c r="A199" s="421" t="s">
        <v>760</v>
      </c>
      <c r="B199" s="421"/>
      <c r="C199" s="421"/>
      <c r="D199" s="421"/>
      <c r="E199" s="421"/>
      <c r="F199" s="421"/>
      <c r="G199" s="421"/>
      <c r="H199" s="421"/>
      <c r="I199" s="421"/>
      <c r="J199" s="421"/>
    </row>
    <row r="200" spans="1:10" s="2" customFormat="1" x14ac:dyDescent="0.2">
      <c r="A200" s="405" t="s">
        <v>88</v>
      </c>
      <c r="B200" s="405"/>
      <c r="C200" s="405"/>
      <c r="D200" s="405"/>
      <c r="E200" s="405"/>
      <c r="F200" s="405"/>
      <c r="G200" s="405"/>
      <c r="H200" s="405"/>
      <c r="I200" s="405"/>
      <c r="J200" s="405"/>
    </row>
    <row r="201" spans="1:10" s="208" customFormat="1" x14ac:dyDescent="0.2">
      <c r="A201" s="83" t="s">
        <v>10</v>
      </c>
      <c r="B201" s="235" t="s">
        <v>90</v>
      </c>
      <c r="C201" s="242"/>
      <c r="D201" s="242" t="s">
        <v>89</v>
      </c>
      <c r="E201" s="366">
        <v>6188000</v>
      </c>
      <c r="F201" s="173">
        <f>E201*0.06</f>
        <v>371280</v>
      </c>
      <c r="G201" s="162">
        <f t="shared" ref="G201:G205" si="28">+E201+F201</f>
        <v>6559280</v>
      </c>
      <c r="H201" s="230"/>
      <c r="I201" s="267">
        <v>1</v>
      </c>
      <c r="J201" s="161">
        <f>((+I201-H201)*(G201))</f>
        <v>6559280</v>
      </c>
    </row>
    <row r="202" spans="1:10" s="208" customFormat="1" x14ac:dyDescent="0.2">
      <c r="A202" s="83" t="s">
        <v>11</v>
      </c>
      <c r="B202" s="235" t="s">
        <v>91</v>
      </c>
      <c r="C202" s="242"/>
      <c r="D202" s="242" t="s">
        <v>89</v>
      </c>
      <c r="E202" s="366">
        <v>5751200</v>
      </c>
      <c r="F202" s="173">
        <f>E202*0.06</f>
        <v>345072</v>
      </c>
      <c r="G202" s="162">
        <f t="shared" si="28"/>
        <v>6096272</v>
      </c>
      <c r="H202" s="230"/>
      <c r="I202" s="267">
        <v>1</v>
      </c>
      <c r="J202" s="161">
        <f t="shared" ref="J202:J205" si="29">((+I202-H202)*(G202))</f>
        <v>6096272</v>
      </c>
    </row>
    <row r="203" spans="1:10" s="208" customFormat="1" x14ac:dyDescent="0.2">
      <c r="A203" s="83" t="s">
        <v>12</v>
      </c>
      <c r="B203" s="235" t="s">
        <v>752</v>
      </c>
      <c r="C203" s="242"/>
      <c r="D203" s="242" t="s">
        <v>89</v>
      </c>
      <c r="E203" s="366">
        <v>109200</v>
      </c>
      <c r="F203" s="173">
        <f>E203*0.06</f>
        <v>6552</v>
      </c>
      <c r="G203" s="162">
        <f t="shared" si="28"/>
        <v>115752</v>
      </c>
      <c r="H203" s="230"/>
      <c r="I203" s="267">
        <v>20</v>
      </c>
      <c r="J203" s="161">
        <f t="shared" si="29"/>
        <v>2315040</v>
      </c>
    </row>
    <row r="204" spans="1:10" s="208" customFormat="1" x14ac:dyDescent="0.2">
      <c r="A204" s="83" t="s">
        <v>61</v>
      </c>
      <c r="B204" s="27" t="s">
        <v>92</v>
      </c>
      <c r="C204" s="242"/>
      <c r="D204" s="242" t="s">
        <v>89</v>
      </c>
      <c r="E204" s="366">
        <v>257250</v>
      </c>
      <c r="F204" s="173">
        <f>E204*0.06</f>
        <v>15435</v>
      </c>
      <c r="G204" s="162">
        <f t="shared" si="28"/>
        <v>272685</v>
      </c>
      <c r="H204" s="236"/>
      <c r="I204" s="24">
        <v>1</v>
      </c>
      <c r="J204" s="161">
        <f t="shared" si="29"/>
        <v>272685</v>
      </c>
    </row>
    <row r="205" spans="1:10" s="208" customFormat="1" x14ac:dyDescent="0.2">
      <c r="A205" s="83" t="s">
        <v>116</v>
      </c>
      <c r="B205" s="27" t="s">
        <v>753</v>
      </c>
      <c r="C205" s="242"/>
      <c r="D205" s="242" t="s">
        <v>89</v>
      </c>
      <c r="E205" s="366">
        <v>7000000</v>
      </c>
      <c r="F205" s="173">
        <f>E205*0.06</f>
        <v>420000</v>
      </c>
      <c r="G205" s="162">
        <f t="shared" si="28"/>
        <v>7420000</v>
      </c>
      <c r="H205" s="236"/>
      <c r="I205" s="24">
        <v>1</v>
      </c>
      <c r="J205" s="161">
        <f t="shared" si="29"/>
        <v>7420000</v>
      </c>
    </row>
    <row r="206" spans="1:10" s="208" customFormat="1" x14ac:dyDescent="0.2">
      <c r="A206" s="417" t="s">
        <v>59</v>
      </c>
      <c r="B206" s="417"/>
      <c r="C206" s="417"/>
      <c r="D206" s="417"/>
      <c r="E206" s="417"/>
      <c r="F206" s="319"/>
      <c r="G206" s="320"/>
      <c r="H206" s="226"/>
      <c r="I206" s="234">
        <f>SUM(I201:I205)</f>
        <v>24</v>
      </c>
      <c r="J206" s="237">
        <f>SUM(J201:J205)</f>
        <v>22663277</v>
      </c>
    </row>
    <row r="207" spans="1:10" s="1" customFormat="1" ht="18" x14ac:dyDescent="0.2">
      <c r="A207" s="311"/>
      <c r="B207" s="413" t="s">
        <v>93</v>
      </c>
      <c r="C207" s="413"/>
      <c r="D207" s="413"/>
      <c r="E207" s="413"/>
      <c r="F207" s="413"/>
      <c r="G207" s="413"/>
      <c r="H207" s="413"/>
      <c r="I207" s="310">
        <f>+I206</f>
        <v>24</v>
      </c>
      <c r="J207" s="207">
        <f>+J206</f>
        <v>22663277</v>
      </c>
    </row>
    <row r="208" spans="1:10" s="2" customFormat="1" x14ac:dyDescent="0.2">
      <c r="A208" s="77"/>
      <c r="B208" s="74"/>
      <c r="C208" s="74"/>
      <c r="D208" s="74"/>
      <c r="E208" s="58"/>
      <c r="F208" s="58"/>
      <c r="G208" s="58"/>
      <c r="H208" s="74"/>
      <c r="I208" s="4"/>
      <c r="J208" s="35"/>
    </row>
    <row r="209" spans="1:10" s="2" customFormat="1" x14ac:dyDescent="0.2">
      <c r="A209" s="418" t="s">
        <v>761</v>
      </c>
      <c r="B209" s="419"/>
      <c r="C209" s="419"/>
      <c r="D209" s="419"/>
      <c r="E209" s="419"/>
      <c r="F209" s="419"/>
      <c r="G209" s="419"/>
      <c r="H209" s="419"/>
      <c r="I209" s="419"/>
      <c r="J209" s="420"/>
    </row>
    <row r="210" spans="1:10" s="2" customFormat="1" ht="12" customHeight="1" x14ac:dyDescent="0.2">
      <c r="A210" s="405" t="s">
        <v>755</v>
      </c>
      <c r="B210" s="405"/>
      <c r="C210" s="405"/>
      <c r="D210" s="405"/>
      <c r="E210" s="405"/>
      <c r="F210" s="405"/>
      <c r="G210" s="405"/>
      <c r="H210" s="405"/>
      <c r="I210" s="405"/>
      <c r="J210" s="405"/>
    </row>
    <row r="211" spans="1:10" s="208" customFormat="1" x14ac:dyDescent="0.2">
      <c r="A211" s="24">
        <v>1</v>
      </c>
      <c r="B211" s="27" t="s">
        <v>592</v>
      </c>
      <c r="C211" s="177"/>
      <c r="D211" s="153" t="s">
        <v>16</v>
      </c>
      <c r="E211" s="54">
        <v>28000</v>
      </c>
      <c r="F211" s="173">
        <f>E211*0.06</f>
        <v>1680</v>
      </c>
      <c r="G211" s="162">
        <f t="shared" ref="G211:G218" si="30">+E211+F211</f>
        <v>29680</v>
      </c>
      <c r="H211" s="178"/>
      <c r="I211" s="24">
        <v>3</v>
      </c>
      <c r="J211" s="161">
        <f t="shared" ref="J211:J218" si="31">((+I211-H211)*(G211))</f>
        <v>89040</v>
      </c>
    </row>
    <row r="212" spans="1:10" s="2" customFormat="1" x14ac:dyDescent="0.2">
      <c r="A212" s="24">
        <v>2</v>
      </c>
      <c r="B212" s="27" t="s">
        <v>594</v>
      </c>
      <c r="C212" s="177"/>
      <c r="D212" s="146" t="s">
        <v>16</v>
      </c>
      <c r="E212" s="54">
        <v>28000</v>
      </c>
      <c r="F212" s="173">
        <f t="shared" ref="F212:F218" si="32">E212*0.06</f>
        <v>1680</v>
      </c>
      <c r="G212" s="162">
        <f t="shared" si="30"/>
        <v>29680</v>
      </c>
      <c r="H212" s="178"/>
      <c r="I212" s="24">
        <v>3</v>
      </c>
      <c r="J212" s="161">
        <f t="shared" si="31"/>
        <v>89040</v>
      </c>
    </row>
    <row r="213" spans="1:10" s="2" customFormat="1" x14ac:dyDescent="0.2">
      <c r="A213" s="24">
        <v>3</v>
      </c>
      <c r="B213" s="27" t="s">
        <v>590</v>
      </c>
      <c r="C213" s="177"/>
      <c r="D213" s="146" t="s">
        <v>16</v>
      </c>
      <c r="E213" s="54">
        <v>28000</v>
      </c>
      <c r="F213" s="173">
        <f t="shared" si="32"/>
        <v>1680</v>
      </c>
      <c r="G213" s="162">
        <f t="shared" si="30"/>
        <v>29680</v>
      </c>
      <c r="H213" s="178"/>
      <c r="I213" s="24">
        <v>3</v>
      </c>
      <c r="J213" s="161">
        <f t="shared" si="31"/>
        <v>89040</v>
      </c>
    </row>
    <row r="214" spans="1:10" s="2" customFormat="1" x14ac:dyDescent="0.2">
      <c r="A214" s="24">
        <v>4</v>
      </c>
      <c r="B214" s="27" t="s">
        <v>595</v>
      </c>
      <c r="C214" s="177"/>
      <c r="D214" s="146" t="s">
        <v>16</v>
      </c>
      <c r="E214" s="54">
        <v>25000</v>
      </c>
      <c r="F214" s="173">
        <f t="shared" si="32"/>
        <v>1500</v>
      </c>
      <c r="G214" s="162">
        <f t="shared" si="30"/>
        <v>26500</v>
      </c>
      <c r="H214" s="178"/>
      <c r="I214" s="24">
        <v>3</v>
      </c>
      <c r="J214" s="161">
        <f t="shared" si="31"/>
        <v>79500</v>
      </c>
    </row>
    <row r="215" spans="1:10" s="2" customFormat="1" ht="12" customHeight="1" x14ac:dyDescent="0.2">
      <c r="A215" s="24">
        <v>5</v>
      </c>
      <c r="B215" s="27" t="s">
        <v>596</v>
      </c>
      <c r="C215" s="177"/>
      <c r="D215" s="146" t="s">
        <v>597</v>
      </c>
      <c r="E215" s="54">
        <v>49000</v>
      </c>
      <c r="F215" s="173">
        <f t="shared" si="32"/>
        <v>2940</v>
      </c>
      <c r="G215" s="162">
        <f t="shared" si="30"/>
        <v>51940</v>
      </c>
      <c r="H215" s="178"/>
      <c r="I215" s="24">
        <v>3</v>
      </c>
      <c r="J215" s="161">
        <f t="shared" si="31"/>
        <v>155820</v>
      </c>
    </row>
    <row r="216" spans="1:10" s="2" customFormat="1" x14ac:dyDescent="0.2">
      <c r="A216" s="24">
        <v>6</v>
      </c>
      <c r="B216" s="27" t="s">
        <v>598</v>
      </c>
      <c r="C216" s="177"/>
      <c r="D216" s="146" t="s">
        <v>60</v>
      </c>
      <c r="E216" s="54">
        <v>28000</v>
      </c>
      <c r="F216" s="173">
        <f t="shared" si="32"/>
        <v>1680</v>
      </c>
      <c r="G216" s="162">
        <f t="shared" si="30"/>
        <v>29680</v>
      </c>
      <c r="H216" s="178"/>
      <c r="I216" s="24">
        <v>3</v>
      </c>
      <c r="J216" s="161">
        <f t="shared" si="31"/>
        <v>89040</v>
      </c>
    </row>
    <row r="217" spans="1:10" s="2" customFormat="1" x14ac:dyDescent="0.2">
      <c r="A217" s="24">
        <v>7</v>
      </c>
      <c r="B217" s="27" t="s">
        <v>599</v>
      </c>
      <c r="C217" s="177"/>
      <c r="D217" s="146" t="s">
        <v>60</v>
      </c>
      <c r="E217" s="54">
        <v>60000</v>
      </c>
      <c r="F217" s="173">
        <f t="shared" si="32"/>
        <v>3600</v>
      </c>
      <c r="G217" s="162">
        <f t="shared" si="30"/>
        <v>63600</v>
      </c>
      <c r="H217" s="178"/>
      <c r="I217" s="24">
        <v>3</v>
      </c>
      <c r="J217" s="161">
        <f t="shared" si="31"/>
        <v>190800</v>
      </c>
    </row>
    <row r="218" spans="1:10" s="2" customFormat="1" x14ac:dyDescent="0.2">
      <c r="A218" s="24">
        <v>8</v>
      </c>
      <c r="B218" s="27" t="s">
        <v>600</v>
      </c>
      <c r="C218" s="177"/>
      <c r="D218" s="146" t="s">
        <v>60</v>
      </c>
      <c r="E218" s="54">
        <v>60000</v>
      </c>
      <c r="F218" s="173">
        <f t="shared" si="32"/>
        <v>3600</v>
      </c>
      <c r="G218" s="162">
        <f t="shared" si="30"/>
        <v>63600</v>
      </c>
      <c r="H218" s="178"/>
      <c r="I218" s="24">
        <v>3</v>
      </c>
      <c r="J218" s="161">
        <f t="shared" si="31"/>
        <v>190800</v>
      </c>
    </row>
    <row r="219" spans="1:10" s="2" customFormat="1" x14ac:dyDescent="0.2">
      <c r="A219" s="417" t="s">
        <v>758</v>
      </c>
      <c r="B219" s="417"/>
      <c r="C219" s="417"/>
      <c r="D219" s="417"/>
      <c r="E219" s="417"/>
      <c r="F219" s="62"/>
      <c r="G219" s="317"/>
      <c r="H219" s="318"/>
      <c r="I219" s="63">
        <f>SUM(I211:I218)</f>
        <v>24</v>
      </c>
      <c r="J219" s="64">
        <f>SUM(J211:J218)</f>
        <v>973080</v>
      </c>
    </row>
    <row r="220" spans="1:10" s="1" customFormat="1" ht="18" x14ac:dyDescent="0.2">
      <c r="A220" s="413" t="s">
        <v>95</v>
      </c>
      <c r="B220" s="413"/>
      <c r="C220" s="413"/>
      <c r="D220" s="413"/>
      <c r="E220" s="413"/>
      <c r="F220" s="413"/>
      <c r="G220" s="44"/>
      <c r="H220" s="225"/>
      <c r="I220" s="309">
        <f>+I219</f>
        <v>24</v>
      </c>
      <c r="J220" s="149">
        <f>+J219</f>
        <v>973080</v>
      </c>
    </row>
    <row r="221" spans="1:10" s="327" customFormat="1" ht="18" x14ac:dyDescent="0.2">
      <c r="A221" s="324"/>
      <c r="B221" s="325"/>
      <c r="C221" s="325"/>
      <c r="D221" s="325"/>
      <c r="E221" s="367"/>
      <c r="F221" s="367"/>
      <c r="G221" s="326"/>
      <c r="H221" s="325"/>
      <c r="I221" s="312"/>
      <c r="J221" s="313"/>
    </row>
    <row r="222" spans="1:10" s="2" customFormat="1" x14ac:dyDescent="0.2">
      <c r="A222" s="418" t="s">
        <v>762</v>
      </c>
      <c r="B222" s="419"/>
      <c r="C222" s="419"/>
      <c r="D222" s="419"/>
      <c r="E222" s="419"/>
      <c r="F222" s="419"/>
      <c r="G222" s="419"/>
      <c r="H222" s="419"/>
      <c r="I222" s="419"/>
      <c r="J222" s="420"/>
    </row>
    <row r="223" spans="1:10" s="2" customFormat="1" x14ac:dyDescent="0.2">
      <c r="A223" s="427" t="s">
        <v>754</v>
      </c>
      <c r="B223" s="428"/>
      <c r="C223" s="428"/>
      <c r="D223" s="428"/>
      <c r="E223" s="428"/>
      <c r="F223" s="428"/>
      <c r="G223" s="428"/>
      <c r="H223" s="428"/>
      <c r="I223" s="428"/>
      <c r="J223" s="429"/>
    </row>
    <row r="224" spans="1:10" s="2" customFormat="1" x14ac:dyDescent="0.2">
      <c r="A224" s="24">
        <v>1</v>
      </c>
      <c r="B224" s="145" t="s">
        <v>590</v>
      </c>
      <c r="C224" s="172"/>
      <c r="D224" s="28" t="s">
        <v>16</v>
      </c>
      <c r="E224" s="54">
        <v>28000</v>
      </c>
      <c r="F224" s="173">
        <f>E224*0.06</f>
        <v>1680</v>
      </c>
      <c r="G224" s="162">
        <f t="shared" ref="G224" si="33">+E224+F224</f>
        <v>29680</v>
      </c>
      <c r="H224" s="174"/>
      <c r="I224" s="24">
        <v>99</v>
      </c>
      <c r="J224" s="161">
        <f>((+I224-H224)*(G224))</f>
        <v>2938320</v>
      </c>
    </row>
    <row r="225" spans="1:10" s="2" customFormat="1" x14ac:dyDescent="0.2">
      <c r="A225" s="24">
        <v>2</v>
      </c>
      <c r="B225" s="145" t="s">
        <v>591</v>
      </c>
      <c r="C225" s="159"/>
      <c r="D225" s="28" t="s">
        <v>16</v>
      </c>
      <c r="E225" s="54">
        <v>27000</v>
      </c>
      <c r="F225" s="173">
        <f>E225*0.06</f>
        <v>1620</v>
      </c>
      <c r="G225" s="162">
        <f t="shared" ref="G225:G227" si="34">+E225+F225</f>
        <v>28620</v>
      </c>
      <c r="H225" s="175"/>
      <c r="I225" s="24">
        <v>66</v>
      </c>
      <c r="J225" s="161">
        <f>((+I225-H225)*(G225))</f>
        <v>1888920</v>
      </c>
    </row>
    <row r="226" spans="1:10" s="2" customFormat="1" x14ac:dyDescent="0.2">
      <c r="A226" s="24">
        <v>3</v>
      </c>
      <c r="B226" s="145" t="s">
        <v>592</v>
      </c>
      <c r="C226" s="172"/>
      <c r="D226" s="28" t="s">
        <v>16</v>
      </c>
      <c r="E226" s="54">
        <v>28000</v>
      </c>
      <c r="F226" s="173">
        <f>E226*0.06</f>
        <v>1680</v>
      </c>
      <c r="G226" s="162">
        <f t="shared" si="34"/>
        <v>29680</v>
      </c>
      <c r="H226" s="174"/>
      <c r="I226" s="24">
        <v>3</v>
      </c>
      <c r="J226" s="161">
        <f>((+I226-H226)*(G226))</f>
        <v>89040</v>
      </c>
    </row>
    <row r="227" spans="1:10" s="2" customFormat="1" x14ac:dyDescent="0.2">
      <c r="A227" s="24">
        <v>4</v>
      </c>
      <c r="B227" s="145" t="s">
        <v>593</v>
      </c>
      <c r="C227" s="172"/>
      <c r="D227" s="28" t="s">
        <v>60</v>
      </c>
      <c r="E227" s="54">
        <v>72000</v>
      </c>
      <c r="F227" s="173">
        <f>E227*0.06</f>
        <v>4320</v>
      </c>
      <c r="G227" s="162">
        <f t="shared" si="34"/>
        <v>76320</v>
      </c>
      <c r="H227" s="174"/>
      <c r="I227" s="24">
        <v>99</v>
      </c>
      <c r="J227" s="161">
        <f>((+I227-H227)*(G227))</f>
        <v>7555680</v>
      </c>
    </row>
    <row r="228" spans="1:10" s="2" customFormat="1" x14ac:dyDescent="0.2">
      <c r="A228" s="417" t="s">
        <v>94</v>
      </c>
      <c r="B228" s="417"/>
      <c r="C228" s="417"/>
      <c r="D228" s="417"/>
      <c r="E228" s="417"/>
      <c r="F228" s="49"/>
      <c r="G228" s="49"/>
      <c r="H228" s="6"/>
      <c r="I228" s="13">
        <f>SUM(I224:I227)</f>
        <v>267</v>
      </c>
      <c r="J228" s="39">
        <f>SUM(J224:J227)</f>
        <v>12471960</v>
      </c>
    </row>
    <row r="229" spans="1:10" s="2" customFormat="1" ht="12" customHeight="1" x14ac:dyDescent="0.2">
      <c r="A229" s="24"/>
      <c r="B229" s="27"/>
      <c r="C229" s="172"/>
      <c r="D229" s="28"/>
      <c r="E229" s="54"/>
      <c r="F229" s="173"/>
      <c r="G229" s="162"/>
      <c r="H229" s="174"/>
      <c r="I229" s="24"/>
      <c r="J229" s="161"/>
    </row>
    <row r="230" spans="1:10" s="2" customFormat="1" ht="12" customHeight="1" x14ac:dyDescent="0.2">
      <c r="A230" s="405" t="s">
        <v>756</v>
      </c>
      <c r="B230" s="405"/>
      <c r="C230" s="405"/>
      <c r="D230" s="405"/>
      <c r="E230" s="405"/>
      <c r="F230" s="405"/>
      <c r="G230" s="405"/>
      <c r="H230" s="405"/>
      <c r="I230" s="405"/>
      <c r="J230" s="405"/>
    </row>
    <row r="231" spans="1:10" s="208" customFormat="1" x14ac:dyDescent="0.2">
      <c r="A231" s="24">
        <v>1</v>
      </c>
      <c r="B231" s="27" t="s">
        <v>592</v>
      </c>
      <c r="C231" s="177"/>
      <c r="D231" s="153" t="s">
        <v>16</v>
      </c>
      <c r="E231" s="54">
        <v>28000</v>
      </c>
      <c r="F231" s="173">
        <f t="shared" ref="F231:F236" si="35">E231*0.06</f>
        <v>1680</v>
      </c>
      <c r="G231" s="162">
        <f t="shared" ref="G231:G235" si="36">+E231+F231</f>
        <v>29680</v>
      </c>
      <c r="H231" s="178"/>
      <c r="I231" s="24">
        <v>6</v>
      </c>
      <c r="J231" s="161">
        <f t="shared" ref="J231:J236" si="37">((+I231-H231)*(G231))</f>
        <v>178080</v>
      </c>
    </row>
    <row r="232" spans="1:10" s="2" customFormat="1" x14ac:dyDescent="0.2">
      <c r="A232" s="24">
        <v>2</v>
      </c>
      <c r="B232" s="27" t="s">
        <v>594</v>
      </c>
      <c r="C232" s="177"/>
      <c r="D232" s="146" t="s">
        <v>16</v>
      </c>
      <c r="E232" s="54">
        <v>28000</v>
      </c>
      <c r="F232" s="173">
        <f t="shared" si="35"/>
        <v>1680</v>
      </c>
      <c r="G232" s="162">
        <f t="shared" si="36"/>
        <v>29680</v>
      </c>
      <c r="H232" s="178"/>
      <c r="I232" s="24">
        <v>6</v>
      </c>
      <c r="J232" s="161">
        <f t="shared" si="37"/>
        <v>178080</v>
      </c>
    </row>
    <row r="233" spans="1:10" s="2" customFormat="1" x14ac:dyDescent="0.2">
      <c r="A233" s="24">
        <v>3</v>
      </c>
      <c r="B233" s="27" t="s">
        <v>590</v>
      </c>
      <c r="C233" s="177"/>
      <c r="D233" s="146" t="s">
        <v>16</v>
      </c>
      <c r="E233" s="54">
        <v>28000</v>
      </c>
      <c r="F233" s="173">
        <f t="shared" si="35"/>
        <v>1680</v>
      </c>
      <c r="G233" s="162">
        <f t="shared" si="36"/>
        <v>29680</v>
      </c>
      <c r="H233" s="178"/>
      <c r="I233" s="24">
        <v>6</v>
      </c>
      <c r="J233" s="161">
        <f t="shared" si="37"/>
        <v>178080</v>
      </c>
    </row>
    <row r="234" spans="1:10" s="2" customFormat="1" x14ac:dyDescent="0.2">
      <c r="A234" s="24">
        <v>4</v>
      </c>
      <c r="B234" s="27" t="s">
        <v>595</v>
      </c>
      <c r="C234" s="177"/>
      <c r="D234" s="146" t="s">
        <v>16</v>
      </c>
      <c r="E234" s="54">
        <v>25000</v>
      </c>
      <c r="F234" s="173">
        <f t="shared" si="35"/>
        <v>1500</v>
      </c>
      <c r="G234" s="162">
        <f t="shared" si="36"/>
        <v>26500</v>
      </c>
      <c r="H234" s="178"/>
      <c r="I234" s="24">
        <v>6</v>
      </c>
      <c r="J234" s="161">
        <f t="shared" si="37"/>
        <v>159000</v>
      </c>
    </row>
    <row r="235" spans="1:10" s="2" customFormat="1" x14ac:dyDescent="0.2">
      <c r="A235" s="24">
        <v>7</v>
      </c>
      <c r="B235" s="27" t="s">
        <v>599</v>
      </c>
      <c r="C235" s="177"/>
      <c r="D235" s="146" t="s">
        <v>60</v>
      </c>
      <c r="E235" s="54">
        <v>60000</v>
      </c>
      <c r="F235" s="173">
        <f t="shared" si="35"/>
        <v>3600</v>
      </c>
      <c r="G235" s="162">
        <f t="shared" si="36"/>
        <v>63600</v>
      </c>
      <c r="H235" s="178"/>
      <c r="I235" s="24">
        <v>6</v>
      </c>
      <c r="J235" s="161">
        <f t="shared" si="37"/>
        <v>381600</v>
      </c>
    </row>
    <row r="236" spans="1:10" s="2" customFormat="1" x14ac:dyDescent="0.2">
      <c r="A236" s="24">
        <v>8</v>
      </c>
      <c r="B236" s="27" t="s">
        <v>600</v>
      </c>
      <c r="C236" s="177"/>
      <c r="D236" s="146" t="s">
        <v>60</v>
      </c>
      <c r="E236" s="54">
        <v>60000</v>
      </c>
      <c r="F236" s="173">
        <f t="shared" si="35"/>
        <v>3600</v>
      </c>
      <c r="G236" s="162">
        <f t="shared" ref="G236" si="38">+E236+F236</f>
        <v>63600</v>
      </c>
      <c r="H236" s="178"/>
      <c r="I236" s="24">
        <v>6</v>
      </c>
      <c r="J236" s="161">
        <f t="shared" si="37"/>
        <v>381600</v>
      </c>
    </row>
    <row r="237" spans="1:10" s="2" customFormat="1" x14ac:dyDescent="0.2">
      <c r="A237" s="417" t="s">
        <v>95</v>
      </c>
      <c r="B237" s="417"/>
      <c r="C237" s="417"/>
      <c r="D237" s="417"/>
      <c r="E237" s="417"/>
      <c r="F237" s="417"/>
      <c r="G237" s="56"/>
      <c r="H237" s="226"/>
      <c r="I237" s="13">
        <f>SUM(I231:I236)</f>
        <v>36</v>
      </c>
      <c r="J237" s="41">
        <f>SUM(J231:J236)</f>
        <v>1456440</v>
      </c>
    </row>
    <row r="238" spans="1:10" s="1" customFormat="1" ht="18" x14ac:dyDescent="0.2">
      <c r="A238" s="233"/>
      <c r="B238" s="413" t="s">
        <v>62</v>
      </c>
      <c r="C238" s="413"/>
      <c r="D238" s="413"/>
      <c r="E238" s="413"/>
      <c r="F238" s="413"/>
      <c r="G238" s="413"/>
      <c r="H238" s="413"/>
      <c r="I238" s="329">
        <f>+I228+I237</f>
        <v>303</v>
      </c>
      <c r="J238" s="207">
        <f>+J228+J237</f>
        <v>13928400</v>
      </c>
    </row>
    <row r="239" spans="1:10" s="2" customFormat="1" x14ac:dyDescent="0.2">
      <c r="A239" s="3"/>
      <c r="B239" s="76"/>
      <c r="C239" s="76"/>
      <c r="D239" s="76"/>
      <c r="E239" s="45"/>
      <c r="F239" s="45"/>
      <c r="G239" s="46"/>
      <c r="H239" s="76"/>
      <c r="I239" s="4"/>
      <c r="J239" s="57"/>
    </row>
    <row r="240" spans="1:10" s="2" customFormat="1" x14ac:dyDescent="0.2">
      <c r="A240" s="418" t="s">
        <v>763</v>
      </c>
      <c r="B240" s="419"/>
      <c r="C240" s="419"/>
      <c r="D240" s="419"/>
      <c r="E240" s="419"/>
      <c r="F240" s="419"/>
      <c r="G240" s="419"/>
      <c r="H240" s="419"/>
      <c r="I240" s="419"/>
      <c r="J240" s="420"/>
    </row>
    <row r="241" spans="1:10" s="2" customFormat="1" x14ac:dyDescent="0.2">
      <c r="A241" s="405" t="s">
        <v>727</v>
      </c>
      <c r="B241" s="405"/>
      <c r="C241" s="405"/>
      <c r="D241" s="405"/>
      <c r="E241" s="405"/>
      <c r="F241" s="405"/>
      <c r="G241" s="405"/>
      <c r="H241" s="405"/>
      <c r="I241" s="405"/>
      <c r="J241" s="405"/>
    </row>
    <row r="242" spans="1:10" s="2" customFormat="1" x14ac:dyDescent="0.2">
      <c r="A242" s="95">
        <v>1</v>
      </c>
      <c r="B242" s="124" t="s">
        <v>96</v>
      </c>
      <c r="C242" s="9"/>
      <c r="D242" s="9"/>
      <c r="E242" s="50">
        <f>7020000</f>
        <v>7020000</v>
      </c>
      <c r="F242" s="47">
        <f>E242*0.06</f>
        <v>421200</v>
      </c>
      <c r="G242" s="48">
        <f t="shared" ref="G242" si="39">+E242+F242</f>
        <v>7441200</v>
      </c>
      <c r="H242" s="9"/>
      <c r="I242" s="31">
        <v>1</v>
      </c>
      <c r="J242" s="40">
        <f>((+I242-H242)*(G242))</f>
        <v>7441200</v>
      </c>
    </row>
    <row r="243" spans="1:10" s="2" customFormat="1" x14ac:dyDescent="0.2">
      <c r="A243" s="434" t="s">
        <v>97</v>
      </c>
      <c r="B243" s="434"/>
      <c r="C243" s="434"/>
      <c r="D243" s="434"/>
      <c r="E243" s="434"/>
      <c r="F243" s="434"/>
      <c r="G243" s="62"/>
      <c r="H243" s="229"/>
      <c r="I243" s="63">
        <f>SUM(I242)</f>
        <v>1</v>
      </c>
      <c r="J243" s="64">
        <f>SUM(J242)</f>
        <v>7441200</v>
      </c>
    </row>
    <row r="244" spans="1:10" s="208" customFormat="1" x14ac:dyDescent="0.2">
      <c r="A244" s="331"/>
      <c r="B244" s="331"/>
      <c r="C244" s="331"/>
      <c r="D244" s="331"/>
      <c r="E244" s="368"/>
      <c r="F244" s="368"/>
      <c r="G244" s="314"/>
      <c r="H244" s="331"/>
      <c r="I244" s="315"/>
      <c r="J244" s="316"/>
    </row>
    <row r="245" spans="1:10" s="2" customFormat="1" x14ac:dyDescent="0.2">
      <c r="A245" s="405" t="s">
        <v>98</v>
      </c>
      <c r="B245" s="405"/>
      <c r="C245" s="405"/>
      <c r="D245" s="405"/>
      <c r="E245" s="405"/>
      <c r="F245" s="405"/>
      <c r="G245" s="405"/>
      <c r="H245" s="405"/>
      <c r="I245" s="405"/>
      <c r="J245" s="405"/>
    </row>
    <row r="246" spans="1:10" s="2" customFormat="1" x14ac:dyDescent="0.2">
      <c r="A246" s="60">
        <v>1</v>
      </c>
      <c r="B246" s="25" t="s">
        <v>99</v>
      </c>
      <c r="C246" s="15"/>
      <c r="D246" s="15" t="s">
        <v>16</v>
      </c>
      <c r="E246" s="47">
        <v>35000</v>
      </c>
      <c r="F246" s="47">
        <f>E246*0.06</f>
        <v>2100</v>
      </c>
      <c r="G246" s="48">
        <f t="shared" ref="G246" si="40">+E246+F246</f>
        <v>37100</v>
      </c>
      <c r="H246" s="59"/>
      <c r="I246" s="31">
        <v>9</v>
      </c>
      <c r="J246" s="50">
        <f>(E246+F246)*I246</f>
        <v>333900</v>
      </c>
    </row>
    <row r="247" spans="1:10" s="2" customFormat="1" x14ac:dyDescent="0.2">
      <c r="A247" s="60">
        <v>2</v>
      </c>
      <c r="B247" s="25" t="s">
        <v>100</v>
      </c>
      <c r="C247" s="25"/>
      <c r="D247" s="15" t="s">
        <v>16</v>
      </c>
      <c r="E247" s="47">
        <v>2000</v>
      </c>
      <c r="F247" s="47">
        <f>E247*0.06</f>
        <v>120</v>
      </c>
      <c r="G247" s="48">
        <f t="shared" ref="G247:G253" si="41">+E247+F247</f>
        <v>2120</v>
      </c>
      <c r="H247" s="33"/>
      <c r="I247" s="31">
        <v>9</v>
      </c>
      <c r="J247" s="50">
        <f>(E247+F247)*I247</f>
        <v>19080</v>
      </c>
    </row>
    <row r="248" spans="1:10" s="2" customFormat="1" x14ac:dyDescent="0.2">
      <c r="A248" s="434" t="s">
        <v>101</v>
      </c>
      <c r="B248" s="434"/>
      <c r="C248" s="434"/>
      <c r="D248" s="434"/>
      <c r="E248" s="434"/>
      <c r="F248" s="434"/>
      <c r="G248" s="62"/>
      <c r="H248" s="229"/>
      <c r="I248" s="63">
        <f>SUM(I246:I247)</f>
        <v>18</v>
      </c>
      <c r="J248" s="64">
        <f>SUM(J246:J247)</f>
        <v>352980</v>
      </c>
    </row>
    <row r="249" spans="1:10" s="208" customFormat="1" x14ac:dyDescent="0.2">
      <c r="A249" s="331"/>
      <c r="B249" s="331"/>
      <c r="C249" s="331"/>
      <c r="D249" s="331"/>
      <c r="E249" s="368"/>
      <c r="F249" s="368"/>
      <c r="G249" s="314"/>
      <c r="H249" s="331"/>
      <c r="I249" s="315"/>
      <c r="J249" s="316"/>
    </row>
    <row r="250" spans="1:10" s="2" customFormat="1" x14ac:dyDescent="0.2">
      <c r="A250" s="405" t="s">
        <v>102</v>
      </c>
      <c r="B250" s="405"/>
      <c r="C250" s="405"/>
      <c r="D250" s="405"/>
      <c r="E250" s="405"/>
      <c r="F250" s="405"/>
      <c r="G250" s="405"/>
      <c r="H250" s="405"/>
      <c r="I250" s="405"/>
      <c r="J250" s="405"/>
    </row>
    <row r="251" spans="1:10" s="2" customFormat="1" ht="13.5" customHeight="1" x14ac:dyDescent="0.2">
      <c r="A251" s="60">
        <v>1</v>
      </c>
      <c r="B251" s="61" t="s">
        <v>103</v>
      </c>
      <c r="C251" s="25"/>
      <c r="D251" s="60" t="s">
        <v>104</v>
      </c>
      <c r="E251" s="79">
        <v>5000000</v>
      </c>
      <c r="F251" s="47"/>
      <c r="G251" s="48">
        <f t="shared" si="41"/>
        <v>5000000</v>
      </c>
      <c r="H251" s="33"/>
      <c r="I251" s="31">
        <v>1</v>
      </c>
      <c r="J251" s="50">
        <f>(E251+F251)*I251</f>
        <v>5000000</v>
      </c>
    </row>
    <row r="252" spans="1:10" s="2" customFormat="1" x14ac:dyDescent="0.2">
      <c r="A252" s="60">
        <v>2</v>
      </c>
      <c r="B252" s="61" t="s">
        <v>105</v>
      </c>
      <c r="C252" s="25"/>
      <c r="D252" s="60" t="s">
        <v>104</v>
      </c>
      <c r="E252" s="79">
        <v>8000000</v>
      </c>
      <c r="F252" s="47"/>
      <c r="G252" s="48">
        <f t="shared" si="41"/>
        <v>8000000</v>
      </c>
      <c r="H252" s="33"/>
      <c r="I252" s="31">
        <v>1</v>
      </c>
      <c r="J252" s="50">
        <f>(E252+F252)*I252</f>
        <v>8000000</v>
      </c>
    </row>
    <row r="253" spans="1:10" s="2" customFormat="1" x14ac:dyDescent="0.2">
      <c r="A253" s="60">
        <v>3</v>
      </c>
      <c r="B253" s="61" t="s">
        <v>106</v>
      </c>
      <c r="C253" s="25"/>
      <c r="D253" s="60" t="s">
        <v>104</v>
      </c>
      <c r="E253" s="79">
        <v>2000000</v>
      </c>
      <c r="F253" s="47"/>
      <c r="G253" s="48">
        <f t="shared" si="41"/>
        <v>2000000</v>
      </c>
      <c r="H253" s="33"/>
      <c r="I253" s="31">
        <v>1</v>
      </c>
      <c r="J253" s="50">
        <f>(E253+F253)*I253</f>
        <v>2000000</v>
      </c>
    </row>
    <row r="254" spans="1:10" s="2" customFormat="1" x14ac:dyDescent="0.2">
      <c r="A254" s="434" t="s">
        <v>107</v>
      </c>
      <c r="B254" s="434"/>
      <c r="C254" s="434"/>
      <c r="D254" s="434"/>
      <c r="E254" s="434"/>
      <c r="F254" s="434"/>
      <c r="G254" s="62"/>
      <c r="H254" s="229"/>
      <c r="I254" s="63">
        <f>SUM(I251:I253)</f>
        <v>3</v>
      </c>
      <c r="J254" s="64">
        <f>SUM(J251:J253)</f>
        <v>15000000</v>
      </c>
    </row>
    <row r="255" spans="1:10" s="1" customFormat="1" ht="18" x14ac:dyDescent="0.2">
      <c r="A255" s="406" t="s">
        <v>108</v>
      </c>
      <c r="B255" s="406"/>
      <c r="C255" s="406"/>
      <c r="D255" s="406"/>
      <c r="E255" s="406"/>
      <c r="F255" s="406"/>
      <c r="G255" s="80"/>
      <c r="H255" s="232"/>
      <c r="I255" s="330">
        <f>+I243+I248+I254</f>
        <v>22</v>
      </c>
      <c r="J255" s="148">
        <f>+J243+J248+J254</f>
        <v>22794180</v>
      </c>
    </row>
    <row r="256" spans="1:10" s="2" customFormat="1" x14ac:dyDescent="0.2">
      <c r="A256" s="3"/>
      <c r="B256" s="76"/>
      <c r="C256" s="76"/>
      <c r="D256" s="76"/>
      <c r="E256" s="45"/>
      <c r="F256" s="45"/>
      <c r="G256" s="46"/>
      <c r="H256" s="76"/>
      <c r="I256" s="4"/>
      <c r="J256" s="57"/>
    </row>
    <row r="257" spans="1:10" s="2" customFormat="1" x14ac:dyDescent="0.2">
      <c r="A257" s="418" t="s">
        <v>764</v>
      </c>
      <c r="B257" s="419"/>
      <c r="C257" s="419"/>
      <c r="D257" s="419"/>
      <c r="E257" s="419"/>
      <c r="F257" s="419"/>
      <c r="G257" s="419"/>
      <c r="H257" s="419"/>
      <c r="I257" s="419"/>
      <c r="J257" s="420"/>
    </row>
    <row r="258" spans="1:10" s="2" customFormat="1" x14ac:dyDescent="0.2">
      <c r="A258" s="405" t="s">
        <v>765</v>
      </c>
      <c r="B258" s="405"/>
      <c r="C258" s="405"/>
      <c r="D258" s="405"/>
      <c r="E258" s="405"/>
      <c r="F258" s="405"/>
      <c r="G258" s="405"/>
      <c r="H258" s="405"/>
      <c r="I258" s="405"/>
      <c r="J258" s="405"/>
    </row>
    <row r="259" spans="1:10" s="2" customFormat="1" x14ac:dyDescent="0.2">
      <c r="A259" s="82">
        <v>1</v>
      </c>
      <c r="B259" s="25" t="s">
        <v>110</v>
      </c>
      <c r="C259" s="34"/>
      <c r="D259" s="15" t="s">
        <v>16</v>
      </c>
      <c r="E259" s="147">
        <v>35000</v>
      </c>
      <c r="F259" s="47">
        <f>E259*0.06</f>
        <v>2100</v>
      </c>
      <c r="G259" s="48">
        <f t="shared" ref="G259:G261" si="42">+E259+F259</f>
        <v>37100</v>
      </c>
      <c r="H259" s="33"/>
      <c r="I259" s="31">
        <v>10</v>
      </c>
      <c r="J259" s="50">
        <f>(E259+F259)*I259</f>
        <v>371000</v>
      </c>
    </row>
    <row r="260" spans="1:10" s="2" customFormat="1" x14ac:dyDescent="0.2">
      <c r="A260" s="82">
        <v>2</v>
      </c>
      <c r="B260" s="97" t="s">
        <v>111</v>
      </c>
      <c r="C260" s="25"/>
      <c r="D260" s="15" t="s">
        <v>112</v>
      </c>
      <c r="E260" s="147">
        <v>12760</v>
      </c>
      <c r="F260" s="47">
        <f t="shared" ref="F260:F261" si="43">E260*0.06</f>
        <v>765.6</v>
      </c>
      <c r="G260" s="48">
        <f t="shared" si="42"/>
        <v>13525.6</v>
      </c>
      <c r="H260" s="33"/>
      <c r="I260" s="31">
        <v>10</v>
      </c>
      <c r="J260" s="50">
        <f>(E260+F260)*I260</f>
        <v>135256</v>
      </c>
    </row>
    <row r="261" spans="1:10" s="2" customFormat="1" x14ac:dyDescent="0.2">
      <c r="A261" s="82">
        <v>3</v>
      </c>
      <c r="B261" s="97" t="s">
        <v>113</v>
      </c>
      <c r="C261" s="25"/>
      <c r="D261" s="122" t="s">
        <v>16</v>
      </c>
      <c r="E261" s="369">
        <v>5600</v>
      </c>
      <c r="F261" s="47">
        <f t="shared" si="43"/>
        <v>336</v>
      </c>
      <c r="G261" s="48">
        <f t="shared" si="42"/>
        <v>5936</v>
      </c>
      <c r="H261" s="29"/>
      <c r="I261" s="31">
        <v>50</v>
      </c>
      <c r="J261" s="50">
        <f>(E261+F261)*I261</f>
        <v>296800</v>
      </c>
    </row>
    <row r="262" spans="1:10" s="2" customFormat="1" x14ac:dyDescent="0.2">
      <c r="A262" s="434" t="s">
        <v>766</v>
      </c>
      <c r="B262" s="434"/>
      <c r="C262" s="434"/>
      <c r="D262" s="434"/>
      <c r="E262" s="434"/>
      <c r="F262" s="434"/>
      <c r="G262" s="62"/>
      <c r="H262" s="229"/>
      <c r="I262" s="63">
        <f>SUM(I259:I261)</f>
        <v>70</v>
      </c>
      <c r="J262" s="64">
        <f>SUM(J259:J261)</f>
        <v>803056</v>
      </c>
    </row>
    <row r="263" spans="1:10" s="2" customFormat="1" x14ac:dyDescent="0.2">
      <c r="A263" s="268"/>
      <c r="B263" s="65"/>
      <c r="C263" s="65"/>
      <c r="D263" s="269"/>
      <c r="E263" s="270"/>
      <c r="F263" s="36"/>
      <c r="G263" s="40"/>
      <c r="H263" s="33"/>
      <c r="I263" s="31"/>
      <c r="J263" s="40"/>
    </row>
    <row r="264" spans="1:10" s="2" customFormat="1" x14ac:dyDescent="0.2">
      <c r="A264" s="405" t="s">
        <v>767</v>
      </c>
      <c r="B264" s="405"/>
      <c r="C264" s="405"/>
      <c r="D264" s="405"/>
      <c r="E264" s="405"/>
      <c r="F264" s="405"/>
      <c r="G264" s="405"/>
      <c r="H264" s="405"/>
      <c r="I264" s="405"/>
      <c r="J264" s="405"/>
    </row>
    <row r="265" spans="1:10" s="81" customFormat="1" ht="18.75" customHeight="1" x14ac:dyDescent="0.2">
      <c r="A265" s="82">
        <v>1</v>
      </c>
      <c r="B265" s="25" t="s">
        <v>114</v>
      </c>
      <c r="C265" s="91"/>
      <c r="D265" s="15" t="s">
        <v>16</v>
      </c>
      <c r="E265" s="147">
        <v>155</v>
      </c>
      <c r="F265" s="47">
        <f>E265*0.06</f>
        <v>9.2999999999999989</v>
      </c>
      <c r="G265" s="48">
        <f t="shared" ref="G265:G267" si="44">+E265+F265</f>
        <v>164.3</v>
      </c>
      <c r="H265" s="33"/>
      <c r="I265" s="31">
        <v>204000</v>
      </c>
      <c r="J265" s="50">
        <f>(E265+F265)*I265</f>
        <v>33517200.000000004</v>
      </c>
    </row>
    <row r="266" spans="1:10" s="2" customFormat="1" x14ac:dyDescent="0.2">
      <c r="A266" s="82">
        <v>2</v>
      </c>
      <c r="B266" s="97" t="s">
        <v>115</v>
      </c>
      <c r="C266" s="91"/>
      <c r="D266" s="15" t="s">
        <v>112</v>
      </c>
      <c r="E266" s="147">
        <v>50</v>
      </c>
      <c r="F266" s="47">
        <f t="shared" ref="F266:F267" si="45">E266*0.06</f>
        <v>3</v>
      </c>
      <c r="G266" s="48">
        <f t="shared" si="44"/>
        <v>53</v>
      </c>
      <c r="H266" s="33"/>
      <c r="I266" s="31">
        <v>204000</v>
      </c>
      <c r="J266" s="50">
        <f>(E266+F266)*I266</f>
        <v>10812000</v>
      </c>
    </row>
    <row r="267" spans="1:10" s="2" customFormat="1" x14ac:dyDescent="0.2">
      <c r="A267" s="82">
        <v>3</v>
      </c>
      <c r="B267" s="97" t="s">
        <v>113</v>
      </c>
      <c r="C267" s="103"/>
      <c r="D267" s="122" t="s">
        <v>16</v>
      </c>
      <c r="E267" s="370">
        <v>5600</v>
      </c>
      <c r="F267" s="47">
        <f t="shared" si="45"/>
        <v>336</v>
      </c>
      <c r="G267" s="48">
        <f t="shared" si="44"/>
        <v>5936</v>
      </c>
      <c r="H267" s="33"/>
      <c r="I267" s="31">
        <v>50</v>
      </c>
      <c r="J267" s="50">
        <f>(E267+F267)*I267</f>
        <v>296800</v>
      </c>
    </row>
    <row r="268" spans="1:10" s="2" customFormat="1" x14ac:dyDescent="0.2">
      <c r="A268" s="434" t="s">
        <v>768</v>
      </c>
      <c r="B268" s="434"/>
      <c r="C268" s="434"/>
      <c r="D268" s="434"/>
      <c r="E268" s="434"/>
      <c r="F268" s="434"/>
      <c r="G268" s="62"/>
      <c r="H268" s="229"/>
      <c r="I268" s="63">
        <f>SUM(I265:I267)</f>
        <v>408050</v>
      </c>
      <c r="J268" s="64">
        <f>SUM(J265:J267)</f>
        <v>44626000</v>
      </c>
    </row>
    <row r="269" spans="1:10" s="208" customFormat="1" x14ac:dyDescent="0.2">
      <c r="A269" s="331"/>
      <c r="B269" s="331"/>
      <c r="C269" s="331"/>
      <c r="D269" s="331"/>
      <c r="E269" s="368"/>
      <c r="F269" s="368"/>
      <c r="G269" s="314"/>
      <c r="H269" s="331"/>
      <c r="I269" s="315"/>
      <c r="J269" s="316"/>
    </row>
    <row r="270" spans="1:10" s="2" customFormat="1" x14ac:dyDescent="0.2">
      <c r="A270" s="405" t="s">
        <v>769</v>
      </c>
      <c r="B270" s="405"/>
      <c r="C270" s="405"/>
      <c r="D270" s="405"/>
      <c r="E270" s="405"/>
      <c r="F270" s="405"/>
      <c r="G270" s="405"/>
      <c r="H270" s="405"/>
      <c r="I270" s="405"/>
      <c r="J270" s="405"/>
    </row>
    <row r="271" spans="1:10" s="208" customFormat="1" x14ac:dyDescent="0.2">
      <c r="A271" s="332">
        <v>1</v>
      </c>
      <c r="B271" s="333" t="s">
        <v>770</v>
      </c>
      <c r="C271" s="331"/>
      <c r="D271" s="331"/>
      <c r="E271" s="371">
        <v>6000000</v>
      </c>
      <c r="F271" s="368"/>
      <c r="G271" s="314"/>
      <c r="H271" s="331"/>
      <c r="I271" s="334">
        <v>1</v>
      </c>
      <c r="J271" s="50">
        <f>(E271+F271)*I271</f>
        <v>6000000</v>
      </c>
    </row>
    <row r="272" spans="1:10" s="2" customFormat="1" x14ac:dyDescent="0.2">
      <c r="A272" s="434" t="s">
        <v>771</v>
      </c>
      <c r="B272" s="434"/>
      <c r="C272" s="434"/>
      <c r="D272" s="434"/>
      <c r="E272" s="434"/>
      <c r="F272" s="434"/>
      <c r="G272" s="62"/>
      <c r="H272" s="229"/>
      <c r="I272" s="63">
        <f>SUM(I271)</f>
        <v>1</v>
      </c>
      <c r="J272" s="64">
        <f>SUM(J271)</f>
        <v>6000000</v>
      </c>
    </row>
    <row r="273" spans="1:10" s="1" customFormat="1" ht="18" x14ac:dyDescent="0.2">
      <c r="A273" s="406" t="s">
        <v>772</v>
      </c>
      <c r="B273" s="406"/>
      <c r="C273" s="406"/>
      <c r="D273" s="406"/>
      <c r="E273" s="406"/>
      <c r="F273" s="406"/>
      <c r="G273" s="80"/>
      <c r="H273" s="232"/>
      <c r="I273" s="330">
        <f>+I262+I268+I272</f>
        <v>408121</v>
      </c>
      <c r="J273" s="148">
        <f>+J262+J268+J272</f>
        <v>51429056</v>
      </c>
    </row>
    <row r="274" spans="1:10" s="2" customFormat="1" x14ac:dyDescent="0.2">
      <c r="A274" s="3"/>
      <c r="B274" s="9"/>
      <c r="C274" s="9"/>
      <c r="D274" s="76"/>
      <c r="E274" s="87"/>
      <c r="F274" s="87"/>
      <c r="G274" s="46"/>
      <c r="H274" s="9"/>
      <c r="I274" s="4"/>
      <c r="J274" s="57"/>
    </row>
    <row r="275" spans="1:10" s="2" customFormat="1" x14ac:dyDescent="0.2">
      <c r="A275" s="418" t="s">
        <v>773</v>
      </c>
      <c r="B275" s="419"/>
      <c r="C275" s="419"/>
      <c r="D275" s="419"/>
      <c r="E275" s="419"/>
      <c r="F275" s="419"/>
      <c r="G275" s="419"/>
      <c r="H275" s="419"/>
      <c r="I275" s="419"/>
      <c r="J275" s="420"/>
    </row>
    <row r="276" spans="1:10" s="81" customFormat="1" x14ac:dyDescent="0.2">
      <c r="A276" s="222" t="s">
        <v>118</v>
      </c>
      <c r="B276" s="223"/>
      <c r="C276" s="223"/>
      <c r="D276" s="228"/>
      <c r="E276" s="184"/>
      <c r="F276" s="184"/>
      <c r="G276" s="185"/>
      <c r="H276" s="223"/>
      <c r="I276" s="140"/>
      <c r="J276" s="186"/>
    </row>
    <row r="277" spans="1:10" s="81" customFormat="1" x14ac:dyDescent="0.2">
      <c r="A277" s="83" t="s">
        <v>10</v>
      </c>
      <c r="B277" s="89" t="s">
        <v>119</v>
      </c>
      <c r="C277" s="10"/>
      <c r="D277" s="90" t="s">
        <v>16</v>
      </c>
      <c r="E277" s="50">
        <v>15500</v>
      </c>
      <c r="F277" s="47">
        <f>E277*0.06</f>
        <v>930</v>
      </c>
      <c r="G277" s="48">
        <f t="shared" ref="G277:G298" si="46">+E277+F277</f>
        <v>16430</v>
      </c>
      <c r="H277" s="30"/>
      <c r="I277" s="31">
        <v>12</v>
      </c>
      <c r="J277" s="40">
        <f>((+I277-H277)*(G277))</f>
        <v>197160</v>
      </c>
    </row>
    <row r="278" spans="1:10" s="2" customFormat="1" x14ac:dyDescent="0.2">
      <c r="A278" s="83" t="s">
        <v>11</v>
      </c>
      <c r="B278" s="10" t="s">
        <v>120</v>
      </c>
      <c r="C278" s="10"/>
      <c r="D278" s="90" t="s">
        <v>16</v>
      </c>
      <c r="E278" s="50">
        <v>13000</v>
      </c>
      <c r="F278" s="47">
        <f t="shared" ref="F278:F298" si="47">E278*0.06</f>
        <v>780</v>
      </c>
      <c r="G278" s="48">
        <f t="shared" si="46"/>
        <v>13780</v>
      </c>
      <c r="H278" s="30"/>
      <c r="I278" s="31">
        <v>2</v>
      </c>
      <c r="J278" s="40">
        <f t="shared" ref="J278:J298" si="48">((+I278-H278)*(G278))</f>
        <v>27560</v>
      </c>
    </row>
    <row r="279" spans="1:10" s="81" customFormat="1" x14ac:dyDescent="0.2">
      <c r="A279" s="83" t="s">
        <v>12</v>
      </c>
      <c r="B279" s="32" t="s">
        <v>570</v>
      </c>
      <c r="C279" s="10"/>
      <c r="D279" s="90" t="s">
        <v>16</v>
      </c>
      <c r="E279" s="372">
        <v>98000</v>
      </c>
      <c r="F279" s="47">
        <f t="shared" si="47"/>
        <v>5880</v>
      </c>
      <c r="G279" s="48">
        <f t="shared" si="46"/>
        <v>103880</v>
      </c>
      <c r="H279" s="30"/>
      <c r="I279" s="301">
        <v>18</v>
      </c>
      <c r="J279" s="40">
        <f t="shared" si="48"/>
        <v>1869840</v>
      </c>
    </row>
    <row r="280" spans="1:10" s="81" customFormat="1" x14ac:dyDescent="0.2">
      <c r="A280" s="83" t="s">
        <v>61</v>
      </c>
      <c r="B280" s="179" t="s">
        <v>571</v>
      </c>
      <c r="C280" s="10"/>
      <c r="D280" s="90" t="s">
        <v>16</v>
      </c>
      <c r="E280" s="372">
        <v>20000</v>
      </c>
      <c r="F280" s="47">
        <f t="shared" si="47"/>
        <v>1200</v>
      </c>
      <c r="G280" s="48">
        <f t="shared" si="46"/>
        <v>21200</v>
      </c>
      <c r="H280" s="30"/>
      <c r="I280" s="301">
        <v>30</v>
      </c>
      <c r="J280" s="40">
        <f t="shared" si="48"/>
        <v>636000</v>
      </c>
    </row>
    <row r="281" spans="1:10" s="81" customFormat="1" x14ac:dyDescent="0.2">
      <c r="A281" s="83" t="s">
        <v>116</v>
      </c>
      <c r="B281" s="180" t="s">
        <v>572</v>
      </c>
      <c r="C281" s="10"/>
      <c r="D281" s="90" t="s">
        <v>16</v>
      </c>
      <c r="E281" s="372">
        <v>35000</v>
      </c>
      <c r="F281" s="47">
        <f t="shared" si="47"/>
        <v>2100</v>
      </c>
      <c r="G281" s="48">
        <f t="shared" si="46"/>
        <v>37100</v>
      </c>
      <c r="H281" s="30"/>
      <c r="I281" s="301">
        <v>24</v>
      </c>
      <c r="J281" s="40">
        <f t="shared" si="48"/>
        <v>890400</v>
      </c>
    </row>
    <row r="282" spans="1:10" s="81" customFormat="1" x14ac:dyDescent="0.2">
      <c r="A282" s="83" t="s">
        <v>117</v>
      </c>
      <c r="B282" s="180" t="s">
        <v>573</v>
      </c>
      <c r="C282" s="10"/>
      <c r="D282" s="90" t="s">
        <v>16</v>
      </c>
      <c r="E282" s="373">
        <v>115000</v>
      </c>
      <c r="F282" s="47">
        <f t="shared" si="47"/>
        <v>6900</v>
      </c>
      <c r="G282" s="48">
        <f t="shared" si="46"/>
        <v>121900</v>
      </c>
      <c r="H282" s="30"/>
      <c r="I282" s="301">
        <v>18</v>
      </c>
      <c r="J282" s="40">
        <f t="shared" si="48"/>
        <v>2194200</v>
      </c>
    </row>
    <row r="283" spans="1:10" s="2" customFormat="1" x14ac:dyDescent="0.2">
      <c r="A283" s="83" t="s">
        <v>126</v>
      </c>
      <c r="B283" s="180" t="s">
        <v>574</v>
      </c>
      <c r="C283" s="10"/>
      <c r="D283" s="90" t="s">
        <v>16</v>
      </c>
      <c r="E283" s="373">
        <v>20000</v>
      </c>
      <c r="F283" s="47">
        <f t="shared" si="47"/>
        <v>1200</v>
      </c>
      <c r="G283" s="48">
        <f t="shared" si="46"/>
        <v>21200</v>
      </c>
      <c r="H283" s="30"/>
      <c r="I283" s="301">
        <v>18</v>
      </c>
      <c r="J283" s="40">
        <f t="shared" si="48"/>
        <v>381600</v>
      </c>
    </row>
    <row r="284" spans="1:10" s="2" customFormat="1" x14ac:dyDescent="0.2">
      <c r="A284" s="83" t="s">
        <v>123</v>
      </c>
      <c r="B284" s="32" t="s">
        <v>575</v>
      </c>
      <c r="C284" s="10"/>
      <c r="D284" s="90" t="s">
        <v>16</v>
      </c>
      <c r="E284" s="373">
        <v>5500</v>
      </c>
      <c r="F284" s="47">
        <f t="shared" si="47"/>
        <v>330</v>
      </c>
      <c r="G284" s="48">
        <f t="shared" si="46"/>
        <v>5830</v>
      </c>
      <c r="H284" s="30"/>
      <c r="I284" s="301">
        <v>14</v>
      </c>
      <c r="J284" s="40">
        <f t="shared" si="48"/>
        <v>81620</v>
      </c>
    </row>
    <row r="285" spans="1:10" s="2" customFormat="1" x14ac:dyDescent="0.2">
      <c r="A285" s="83" t="s">
        <v>124</v>
      </c>
      <c r="B285" s="180" t="s">
        <v>576</v>
      </c>
      <c r="C285" s="10"/>
      <c r="D285" s="90" t="s">
        <v>16</v>
      </c>
      <c r="E285" s="373">
        <v>12000</v>
      </c>
      <c r="F285" s="47">
        <f t="shared" si="47"/>
        <v>720</v>
      </c>
      <c r="G285" s="48">
        <f t="shared" si="46"/>
        <v>12720</v>
      </c>
      <c r="H285" s="30"/>
      <c r="I285" s="301">
        <v>34</v>
      </c>
      <c r="J285" s="40">
        <f t="shared" si="48"/>
        <v>432480</v>
      </c>
    </row>
    <row r="286" spans="1:10" s="2" customFormat="1" x14ac:dyDescent="0.2">
      <c r="A286" s="83" t="s">
        <v>127</v>
      </c>
      <c r="B286" s="180" t="s">
        <v>577</v>
      </c>
      <c r="C286" s="10"/>
      <c r="D286" s="90" t="s">
        <v>16</v>
      </c>
      <c r="E286" s="373">
        <v>480000</v>
      </c>
      <c r="F286" s="47">
        <f t="shared" si="47"/>
        <v>28800</v>
      </c>
      <c r="G286" s="48">
        <f t="shared" si="46"/>
        <v>508800</v>
      </c>
      <c r="H286" s="30"/>
      <c r="I286" s="301">
        <v>1</v>
      </c>
      <c r="J286" s="40">
        <f t="shared" si="48"/>
        <v>508800</v>
      </c>
    </row>
    <row r="287" spans="1:10" s="2" customFormat="1" x14ac:dyDescent="0.2">
      <c r="A287" s="83" t="s">
        <v>133</v>
      </c>
      <c r="B287" s="180" t="s">
        <v>578</v>
      </c>
      <c r="C287" s="10"/>
      <c r="D287" s="90" t="s">
        <v>16</v>
      </c>
      <c r="E287" s="373">
        <v>280000</v>
      </c>
      <c r="F287" s="47">
        <f t="shared" si="47"/>
        <v>16800</v>
      </c>
      <c r="G287" s="48">
        <f t="shared" si="46"/>
        <v>296800</v>
      </c>
      <c r="H287" s="30"/>
      <c r="I287" s="301">
        <v>1</v>
      </c>
      <c r="J287" s="40">
        <f t="shared" si="48"/>
        <v>296800</v>
      </c>
    </row>
    <row r="288" spans="1:10" s="2" customFormat="1" x14ac:dyDescent="0.2">
      <c r="A288" s="83" t="s">
        <v>128</v>
      </c>
      <c r="B288" s="179" t="s">
        <v>579</v>
      </c>
      <c r="C288" s="10"/>
      <c r="D288" s="90" t="s">
        <v>16</v>
      </c>
      <c r="E288" s="373">
        <v>250000</v>
      </c>
      <c r="F288" s="47">
        <f t="shared" si="47"/>
        <v>15000</v>
      </c>
      <c r="G288" s="48">
        <f t="shared" si="46"/>
        <v>265000</v>
      </c>
      <c r="H288" s="30"/>
      <c r="I288" s="301">
        <v>1</v>
      </c>
      <c r="J288" s="40">
        <f t="shared" si="48"/>
        <v>265000</v>
      </c>
    </row>
    <row r="289" spans="1:10 16384:16384" s="2" customFormat="1" x14ac:dyDescent="0.2">
      <c r="A289" s="83" t="s">
        <v>129</v>
      </c>
      <c r="B289" s="180" t="s">
        <v>580</v>
      </c>
      <c r="C289" s="10"/>
      <c r="D289" s="90" t="s">
        <v>16</v>
      </c>
      <c r="E289" s="373">
        <v>147000</v>
      </c>
      <c r="F289" s="47">
        <f t="shared" si="47"/>
        <v>8820</v>
      </c>
      <c r="G289" s="48">
        <f t="shared" si="46"/>
        <v>155820</v>
      </c>
      <c r="H289" s="30"/>
      <c r="I289" s="301">
        <v>1</v>
      </c>
      <c r="J289" s="40">
        <f t="shared" si="48"/>
        <v>155820</v>
      </c>
    </row>
    <row r="290" spans="1:10 16384:16384" s="81" customFormat="1" x14ac:dyDescent="0.2">
      <c r="A290" s="83" t="s">
        <v>134</v>
      </c>
      <c r="B290" s="179" t="s">
        <v>581</v>
      </c>
      <c r="C290" s="10"/>
      <c r="D290" s="90" t="s">
        <v>16</v>
      </c>
      <c r="E290" s="373">
        <v>450000</v>
      </c>
      <c r="F290" s="47">
        <f t="shared" si="47"/>
        <v>27000</v>
      </c>
      <c r="G290" s="48">
        <f t="shared" si="46"/>
        <v>477000</v>
      </c>
      <c r="H290" s="30"/>
      <c r="I290" s="301">
        <v>1</v>
      </c>
      <c r="J290" s="40">
        <f t="shared" si="48"/>
        <v>477000</v>
      </c>
      <c r="XFD290" s="86">
        <f>SUM(I290:XFC290)</f>
        <v>477001</v>
      </c>
    </row>
    <row r="291" spans="1:10 16384:16384" s="2" customFormat="1" x14ac:dyDescent="0.2">
      <c r="A291" s="83" t="s">
        <v>135</v>
      </c>
      <c r="B291" s="180" t="s">
        <v>582</v>
      </c>
      <c r="C291" s="10"/>
      <c r="D291" s="90" t="s">
        <v>16</v>
      </c>
      <c r="E291" s="373">
        <v>17000</v>
      </c>
      <c r="F291" s="47">
        <f t="shared" si="47"/>
        <v>1020</v>
      </c>
      <c r="G291" s="48">
        <f t="shared" si="46"/>
        <v>18020</v>
      </c>
      <c r="H291" s="30"/>
      <c r="I291" s="301">
        <v>12</v>
      </c>
      <c r="J291" s="40">
        <f t="shared" si="48"/>
        <v>216240</v>
      </c>
    </row>
    <row r="292" spans="1:10 16384:16384" s="2" customFormat="1" x14ac:dyDescent="0.2">
      <c r="A292" s="83" t="s">
        <v>136</v>
      </c>
      <c r="B292" s="180" t="s">
        <v>583</v>
      </c>
      <c r="C292" s="10"/>
      <c r="D292" s="90" t="s">
        <v>16</v>
      </c>
      <c r="E292" s="373">
        <v>4800</v>
      </c>
      <c r="F292" s="47">
        <f t="shared" si="47"/>
        <v>288</v>
      </c>
      <c r="G292" s="48">
        <f t="shared" si="46"/>
        <v>5088</v>
      </c>
      <c r="H292" s="30"/>
      <c r="I292" s="301">
        <v>12</v>
      </c>
      <c r="J292" s="40">
        <f t="shared" si="48"/>
        <v>61056</v>
      </c>
    </row>
    <row r="293" spans="1:10 16384:16384" s="2" customFormat="1" ht="24.75" customHeight="1" x14ac:dyDescent="0.2">
      <c r="A293" s="83" t="s">
        <v>137</v>
      </c>
      <c r="B293" s="179" t="s">
        <v>584</v>
      </c>
      <c r="C293" s="10"/>
      <c r="D293" s="90" t="s">
        <v>16</v>
      </c>
      <c r="E293" s="373">
        <v>55000</v>
      </c>
      <c r="F293" s="47">
        <f t="shared" si="47"/>
        <v>3300</v>
      </c>
      <c r="G293" s="48">
        <f t="shared" si="46"/>
        <v>58300</v>
      </c>
      <c r="H293" s="30"/>
      <c r="I293" s="301">
        <v>26</v>
      </c>
      <c r="J293" s="40">
        <f t="shared" si="48"/>
        <v>1515800</v>
      </c>
    </row>
    <row r="294" spans="1:10 16384:16384" s="2" customFormat="1" x14ac:dyDescent="0.2">
      <c r="A294" s="83" t="s">
        <v>138</v>
      </c>
      <c r="B294" s="180" t="s">
        <v>585</v>
      </c>
      <c r="C294" s="10"/>
      <c r="D294" s="90" t="s">
        <v>16</v>
      </c>
      <c r="E294" s="373">
        <v>33000</v>
      </c>
      <c r="F294" s="47">
        <f t="shared" si="47"/>
        <v>1980</v>
      </c>
      <c r="G294" s="48">
        <f t="shared" si="46"/>
        <v>34980</v>
      </c>
      <c r="H294" s="30"/>
      <c r="I294" s="301">
        <v>42</v>
      </c>
      <c r="J294" s="40">
        <f t="shared" si="48"/>
        <v>1469160</v>
      </c>
    </row>
    <row r="295" spans="1:10 16384:16384" s="2" customFormat="1" x14ac:dyDescent="0.2">
      <c r="A295" s="83" t="s">
        <v>139</v>
      </c>
      <c r="B295" s="180" t="s">
        <v>585</v>
      </c>
      <c r="C295" s="10"/>
      <c r="D295" s="90" t="s">
        <v>16</v>
      </c>
      <c r="E295" s="373">
        <v>33000</v>
      </c>
      <c r="F295" s="47">
        <f t="shared" si="47"/>
        <v>1980</v>
      </c>
      <c r="G295" s="48">
        <f t="shared" si="46"/>
        <v>34980</v>
      </c>
      <c r="H295" s="30"/>
      <c r="I295" s="301">
        <v>36</v>
      </c>
      <c r="J295" s="40">
        <f t="shared" si="48"/>
        <v>1259280</v>
      </c>
    </row>
    <row r="296" spans="1:10 16384:16384" s="2" customFormat="1" x14ac:dyDescent="0.2">
      <c r="A296" s="83" t="s">
        <v>140</v>
      </c>
      <c r="B296" s="180" t="s">
        <v>586</v>
      </c>
      <c r="C296" s="10"/>
      <c r="D296" s="90" t="s">
        <v>16</v>
      </c>
      <c r="E296" s="373">
        <v>27000</v>
      </c>
      <c r="F296" s="47">
        <f t="shared" si="47"/>
        <v>1620</v>
      </c>
      <c r="G296" s="48">
        <f t="shared" si="46"/>
        <v>28620</v>
      </c>
      <c r="H296" s="30"/>
      <c r="I296" s="301">
        <v>14</v>
      </c>
      <c r="J296" s="40">
        <f t="shared" si="48"/>
        <v>400680</v>
      </c>
    </row>
    <row r="297" spans="1:10 16384:16384" s="81" customFormat="1" x14ac:dyDescent="0.2">
      <c r="A297" s="83" t="s">
        <v>141</v>
      </c>
      <c r="B297" s="180" t="s">
        <v>587</v>
      </c>
      <c r="C297" s="10"/>
      <c r="D297" s="90" t="s">
        <v>16</v>
      </c>
      <c r="E297" s="373">
        <v>9000</v>
      </c>
      <c r="F297" s="47">
        <f t="shared" si="47"/>
        <v>540</v>
      </c>
      <c r="G297" s="48">
        <f t="shared" si="46"/>
        <v>9540</v>
      </c>
      <c r="H297" s="30"/>
      <c r="I297" s="301">
        <v>12</v>
      </c>
      <c r="J297" s="40">
        <f t="shared" si="48"/>
        <v>114480</v>
      </c>
      <c r="XFD297" s="86">
        <f>SUM(I297:XFC297)</f>
        <v>114492</v>
      </c>
    </row>
    <row r="298" spans="1:10 16384:16384" s="2" customFormat="1" x14ac:dyDescent="0.2">
      <c r="A298" s="83" t="s">
        <v>142</v>
      </c>
      <c r="B298" s="179" t="s">
        <v>588</v>
      </c>
      <c r="C298" s="10"/>
      <c r="D298" s="90" t="s">
        <v>16</v>
      </c>
      <c r="E298" s="373">
        <v>68000</v>
      </c>
      <c r="F298" s="47">
        <f t="shared" si="47"/>
        <v>4080</v>
      </c>
      <c r="G298" s="48">
        <f t="shared" si="46"/>
        <v>72080</v>
      </c>
      <c r="H298" s="30"/>
      <c r="I298" s="301">
        <v>34</v>
      </c>
      <c r="J298" s="40">
        <f t="shared" si="48"/>
        <v>2450720</v>
      </c>
    </row>
    <row r="299" spans="1:10 16384:16384" s="2" customFormat="1" x14ac:dyDescent="0.2">
      <c r="A299" s="407" t="s">
        <v>121</v>
      </c>
      <c r="B299" s="408"/>
      <c r="C299" s="408"/>
      <c r="D299" s="408"/>
      <c r="E299" s="408"/>
      <c r="F299" s="409"/>
      <c r="G299" s="62"/>
      <c r="H299" s="229"/>
      <c r="I299" s="63">
        <f>SUM(I277:I298)</f>
        <v>363</v>
      </c>
      <c r="J299" s="64">
        <f>SUM(J277:J298)</f>
        <v>15901696</v>
      </c>
    </row>
    <row r="300" spans="1:10 16384:16384" s="208" customFormat="1" x14ac:dyDescent="0.2">
      <c r="A300" s="335"/>
      <c r="B300" s="336"/>
      <c r="C300" s="336"/>
      <c r="D300" s="336"/>
      <c r="E300" s="374"/>
      <c r="F300" s="374"/>
      <c r="G300" s="337"/>
      <c r="H300" s="336"/>
      <c r="I300" s="338"/>
      <c r="J300" s="339"/>
    </row>
    <row r="301" spans="1:10 16384:16384" s="2" customFormat="1" x14ac:dyDescent="0.2">
      <c r="A301" s="222" t="s">
        <v>122</v>
      </c>
      <c r="B301" s="223"/>
      <c r="C301" s="223"/>
      <c r="D301" s="228"/>
      <c r="E301" s="184"/>
      <c r="F301" s="184"/>
      <c r="G301" s="185"/>
      <c r="H301" s="223"/>
      <c r="I301" s="140"/>
      <c r="J301" s="186"/>
    </row>
    <row r="302" spans="1:10 16384:16384" s="81" customFormat="1" ht="15.75" x14ac:dyDescent="0.2">
      <c r="A302" s="154" t="s">
        <v>10</v>
      </c>
      <c r="B302" s="271" t="s">
        <v>601</v>
      </c>
      <c r="C302" s="181"/>
      <c r="D302" s="182" t="s">
        <v>16</v>
      </c>
      <c r="E302" s="357">
        <v>160000</v>
      </c>
      <c r="F302" s="155">
        <f>E302*0.06</f>
        <v>9600</v>
      </c>
      <c r="G302" s="156">
        <f t="shared" ref="G302:G314" si="49">+E302+F302</f>
        <v>169600</v>
      </c>
      <c r="H302" s="183"/>
      <c r="I302" s="302">
        <v>4</v>
      </c>
      <c r="J302" s="157">
        <f t="shared" ref="J302:J314" si="50">((+I302-H302)*(G302))</f>
        <v>678400</v>
      </c>
      <c r="XFD302" s="86">
        <f>SUM(I302:XFC302)</f>
        <v>678404</v>
      </c>
    </row>
    <row r="303" spans="1:10 16384:16384" s="2" customFormat="1" ht="15.75" x14ac:dyDescent="0.2">
      <c r="A303" s="154" t="s">
        <v>11</v>
      </c>
      <c r="B303" s="271" t="s">
        <v>602</v>
      </c>
      <c r="C303" s="181"/>
      <c r="D303" s="182" t="s">
        <v>16</v>
      </c>
      <c r="E303" s="357">
        <v>25000</v>
      </c>
      <c r="F303" s="155">
        <f t="shared" ref="F303:F314" si="51">E303*0.06</f>
        <v>1500</v>
      </c>
      <c r="G303" s="156">
        <f t="shared" si="49"/>
        <v>26500</v>
      </c>
      <c r="H303" s="183"/>
      <c r="I303" s="302">
        <v>4</v>
      </c>
      <c r="J303" s="157">
        <f t="shared" si="50"/>
        <v>106000</v>
      </c>
    </row>
    <row r="304" spans="1:10 16384:16384" s="2" customFormat="1" ht="15.75" x14ac:dyDescent="0.2">
      <c r="A304" s="154" t="s">
        <v>12</v>
      </c>
      <c r="B304" s="271" t="s">
        <v>603</v>
      </c>
      <c r="C304" s="181"/>
      <c r="D304" s="182" t="s">
        <v>16</v>
      </c>
      <c r="E304" s="357">
        <v>30000</v>
      </c>
      <c r="F304" s="155">
        <f t="shared" si="51"/>
        <v>1800</v>
      </c>
      <c r="G304" s="156">
        <f t="shared" si="49"/>
        <v>31800</v>
      </c>
      <c r="H304" s="183"/>
      <c r="I304" s="302">
        <v>12</v>
      </c>
      <c r="J304" s="157">
        <f t="shared" si="50"/>
        <v>381600</v>
      </c>
    </row>
    <row r="305" spans="1:10 16384:16384" s="88" customFormat="1" ht="15.75" x14ac:dyDescent="0.2">
      <c r="A305" s="154" t="s">
        <v>61</v>
      </c>
      <c r="B305" s="271" t="s">
        <v>604</v>
      </c>
      <c r="C305" s="181"/>
      <c r="D305" s="182" t="s">
        <v>16</v>
      </c>
      <c r="E305" s="357">
        <v>16000</v>
      </c>
      <c r="F305" s="155">
        <f t="shared" si="51"/>
        <v>960</v>
      </c>
      <c r="G305" s="156">
        <f t="shared" si="49"/>
        <v>16960</v>
      </c>
      <c r="H305" s="183"/>
      <c r="I305" s="302">
        <v>2</v>
      </c>
      <c r="J305" s="157">
        <f t="shared" si="50"/>
        <v>33920</v>
      </c>
    </row>
    <row r="306" spans="1:10 16384:16384" s="2" customFormat="1" ht="15.75" x14ac:dyDescent="0.2">
      <c r="A306" s="154" t="s">
        <v>116</v>
      </c>
      <c r="B306" s="271" t="s">
        <v>605</v>
      </c>
      <c r="C306" s="181"/>
      <c r="D306" s="182" t="s">
        <v>16</v>
      </c>
      <c r="E306" s="357">
        <v>3000000</v>
      </c>
      <c r="F306" s="155">
        <f t="shared" si="51"/>
        <v>180000</v>
      </c>
      <c r="G306" s="156">
        <f t="shared" si="49"/>
        <v>3180000</v>
      </c>
      <c r="H306" s="183"/>
      <c r="I306" s="302">
        <v>1</v>
      </c>
      <c r="J306" s="157">
        <f t="shared" si="50"/>
        <v>3180000</v>
      </c>
    </row>
    <row r="307" spans="1:10 16384:16384" s="2" customFormat="1" ht="15.75" x14ac:dyDescent="0.2">
      <c r="A307" s="154" t="s">
        <v>117</v>
      </c>
      <c r="B307" s="271" t="s">
        <v>606</v>
      </c>
      <c r="C307" s="181"/>
      <c r="D307" s="182" t="s">
        <v>16</v>
      </c>
      <c r="E307" s="357">
        <v>46000</v>
      </c>
      <c r="F307" s="155">
        <f t="shared" si="51"/>
        <v>2760</v>
      </c>
      <c r="G307" s="156">
        <f t="shared" si="49"/>
        <v>48760</v>
      </c>
      <c r="H307" s="183"/>
      <c r="I307" s="302">
        <v>1</v>
      </c>
      <c r="J307" s="157">
        <f t="shared" si="50"/>
        <v>48760</v>
      </c>
    </row>
    <row r="308" spans="1:10 16384:16384" s="2" customFormat="1" ht="15.75" x14ac:dyDescent="0.2">
      <c r="A308" s="154" t="s">
        <v>126</v>
      </c>
      <c r="B308" s="271" t="s">
        <v>607</v>
      </c>
      <c r="C308" s="181"/>
      <c r="D308" s="182" t="s">
        <v>16</v>
      </c>
      <c r="E308" s="357">
        <v>46000</v>
      </c>
      <c r="F308" s="155">
        <f t="shared" si="51"/>
        <v>2760</v>
      </c>
      <c r="G308" s="156">
        <f t="shared" si="49"/>
        <v>48760</v>
      </c>
      <c r="H308" s="183"/>
      <c r="I308" s="302">
        <v>1</v>
      </c>
      <c r="J308" s="157">
        <f t="shared" si="50"/>
        <v>48760</v>
      </c>
    </row>
    <row r="309" spans="1:10 16384:16384" s="2" customFormat="1" ht="15.75" x14ac:dyDescent="0.2">
      <c r="A309" s="154" t="s">
        <v>123</v>
      </c>
      <c r="B309" s="271" t="s">
        <v>608</v>
      </c>
      <c r="C309" s="181"/>
      <c r="D309" s="182" t="s">
        <v>16</v>
      </c>
      <c r="E309" s="357">
        <v>87000</v>
      </c>
      <c r="F309" s="155">
        <f t="shared" si="51"/>
        <v>5220</v>
      </c>
      <c r="G309" s="156">
        <f t="shared" si="49"/>
        <v>92220</v>
      </c>
      <c r="H309" s="183"/>
      <c r="I309" s="302">
        <v>1</v>
      </c>
      <c r="J309" s="157">
        <f t="shared" si="50"/>
        <v>92220</v>
      </c>
    </row>
    <row r="310" spans="1:10 16384:16384" s="2" customFormat="1" ht="15.75" x14ac:dyDescent="0.2">
      <c r="A310" s="154" t="s">
        <v>124</v>
      </c>
      <c r="B310" s="272" t="s">
        <v>609</v>
      </c>
      <c r="C310" s="181"/>
      <c r="D310" s="182" t="s">
        <v>16</v>
      </c>
      <c r="E310" s="358">
        <v>170000</v>
      </c>
      <c r="F310" s="155">
        <f t="shared" si="51"/>
        <v>10200</v>
      </c>
      <c r="G310" s="156">
        <f t="shared" si="49"/>
        <v>180200</v>
      </c>
      <c r="H310" s="183"/>
      <c r="I310" s="302">
        <v>1</v>
      </c>
      <c r="J310" s="157">
        <f t="shared" si="50"/>
        <v>180200</v>
      </c>
    </row>
    <row r="311" spans="1:10 16384:16384" s="81" customFormat="1" ht="15.75" x14ac:dyDescent="0.2">
      <c r="A311" s="154" t="s">
        <v>127</v>
      </c>
      <c r="B311" s="273" t="s">
        <v>610</v>
      </c>
      <c r="C311" s="181"/>
      <c r="D311" s="182" t="s">
        <v>16</v>
      </c>
      <c r="E311" s="358">
        <v>280000</v>
      </c>
      <c r="F311" s="155">
        <f t="shared" si="51"/>
        <v>16800</v>
      </c>
      <c r="G311" s="156">
        <f t="shared" si="49"/>
        <v>296800</v>
      </c>
      <c r="H311" s="183"/>
      <c r="I311" s="303">
        <v>1</v>
      </c>
      <c r="J311" s="157">
        <f t="shared" si="50"/>
        <v>296800</v>
      </c>
      <c r="XFD311" s="86">
        <f>SUM(I311:XFC311)</f>
        <v>296801</v>
      </c>
    </row>
    <row r="312" spans="1:10 16384:16384" s="2" customFormat="1" ht="15.75" x14ac:dyDescent="0.2">
      <c r="A312" s="154" t="s">
        <v>133</v>
      </c>
      <c r="B312" s="271" t="s">
        <v>611</v>
      </c>
      <c r="C312" s="181"/>
      <c r="D312" s="182" t="s">
        <v>16</v>
      </c>
      <c r="E312" s="357">
        <v>15000</v>
      </c>
      <c r="F312" s="155">
        <f t="shared" si="51"/>
        <v>900</v>
      </c>
      <c r="G312" s="156">
        <f t="shared" si="49"/>
        <v>15900</v>
      </c>
      <c r="H312" s="183"/>
      <c r="I312" s="302">
        <v>2</v>
      </c>
      <c r="J312" s="157">
        <f t="shared" si="50"/>
        <v>31800</v>
      </c>
    </row>
    <row r="313" spans="1:10 16384:16384" s="88" customFormat="1" ht="15.75" x14ac:dyDescent="0.2">
      <c r="A313" s="154" t="s">
        <v>128</v>
      </c>
      <c r="B313" s="271" t="s">
        <v>612</v>
      </c>
      <c r="C313" s="181"/>
      <c r="D313" s="182" t="s">
        <v>16</v>
      </c>
      <c r="E313" s="357">
        <v>15000</v>
      </c>
      <c r="F313" s="155">
        <f t="shared" si="51"/>
        <v>900</v>
      </c>
      <c r="G313" s="156">
        <f t="shared" si="49"/>
        <v>15900</v>
      </c>
      <c r="H313" s="183"/>
      <c r="I313" s="302">
        <v>2</v>
      </c>
      <c r="J313" s="157">
        <f t="shared" si="50"/>
        <v>31800</v>
      </c>
    </row>
    <row r="314" spans="1:10 16384:16384" s="2" customFormat="1" ht="15.75" x14ac:dyDescent="0.2">
      <c r="A314" s="154" t="s">
        <v>129</v>
      </c>
      <c r="B314" s="274" t="s">
        <v>613</v>
      </c>
      <c r="C314" s="19"/>
      <c r="D314" s="182" t="s">
        <v>16</v>
      </c>
      <c r="E314" s="357">
        <v>3000000</v>
      </c>
      <c r="F314" s="155">
        <f t="shared" si="51"/>
        <v>180000</v>
      </c>
      <c r="G314" s="156">
        <f t="shared" si="49"/>
        <v>3180000</v>
      </c>
      <c r="H314" s="19"/>
      <c r="I314" s="302">
        <v>1</v>
      </c>
      <c r="J314" s="157">
        <f t="shared" si="50"/>
        <v>3180000</v>
      </c>
    </row>
    <row r="315" spans="1:10 16384:16384" s="2" customFormat="1" x14ac:dyDescent="0.2">
      <c r="A315" s="407" t="s">
        <v>125</v>
      </c>
      <c r="B315" s="408"/>
      <c r="C315" s="408"/>
      <c r="D315" s="408"/>
      <c r="E315" s="408"/>
      <c r="F315" s="409"/>
      <c r="G315" s="62"/>
      <c r="H315" s="229"/>
      <c r="I315" s="63">
        <f>SUM(I302:I310)</f>
        <v>27</v>
      </c>
      <c r="J315" s="64">
        <f>SUM(J302:J314)</f>
        <v>8290260</v>
      </c>
    </row>
    <row r="316" spans="1:10 16384:16384" s="208" customFormat="1" x14ac:dyDescent="0.2">
      <c r="A316" s="335"/>
      <c r="B316" s="336"/>
      <c r="C316" s="336"/>
      <c r="D316" s="336"/>
      <c r="E316" s="374"/>
      <c r="F316" s="374"/>
      <c r="G316" s="337"/>
      <c r="H316" s="336"/>
      <c r="I316" s="338"/>
      <c r="J316" s="339"/>
    </row>
    <row r="317" spans="1:10 16384:16384" s="2" customFormat="1" x14ac:dyDescent="0.2">
      <c r="A317" s="222" t="s">
        <v>774</v>
      </c>
      <c r="B317" s="223"/>
      <c r="C317" s="223"/>
      <c r="D317" s="228"/>
      <c r="E317" s="184"/>
      <c r="F317" s="184"/>
      <c r="G317" s="185"/>
      <c r="H317" s="223"/>
      <c r="I317" s="140"/>
      <c r="J317" s="186"/>
    </row>
    <row r="318" spans="1:10 16384:16384" s="81" customFormat="1" x14ac:dyDescent="0.2">
      <c r="A318" s="346" t="s">
        <v>10</v>
      </c>
      <c r="B318" s="347" t="s">
        <v>775</v>
      </c>
      <c r="C318" s="181"/>
      <c r="D318" s="182"/>
      <c r="E318" s="375">
        <v>22000</v>
      </c>
      <c r="F318" s="376">
        <f>+E318*5%</f>
        <v>1100</v>
      </c>
      <c r="G318" s="156">
        <f t="shared" ref="G318:G319" si="52">+E318+F318</f>
        <v>23100</v>
      </c>
      <c r="H318" s="183"/>
      <c r="I318" s="348">
        <v>12</v>
      </c>
      <c r="J318" s="157">
        <f t="shared" ref="J318:J319" si="53">((+I318-H318)*(G318))</f>
        <v>277200</v>
      </c>
      <c r="XFD318" s="86">
        <f>SUM(I318:XFC318)</f>
        <v>277212</v>
      </c>
    </row>
    <row r="319" spans="1:10 16384:16384" s="2" customFormat="1" x14ac:dyDescent="0.2">
      <c r="A319" s="346" t="s">
        <v>11</v>
      </c>
      <c r="B319" s="347" t="s">
        <v>776</v>
      </c>
      <c r="C319" s="181"/>
      <c r="D319" s="182"/>
      <c r="E319" s="375">
        <v>22000</v>
      </c>
      <c r="F319" s="376">
        <f>+E319*5%</f>
        <v>1100</v>
      </c>
      <c r="G319" s="156">
        <f t="shared" si="52"/>
        <v>23100</v>
      </c>
      <c r="H319" s="183"/>
      <c r="I319" s="348">
        <v>12</v>
      </c>
      <c r="J319" s="157">
        <f t="shared" si="53"/>
        <v>277200</v>
      </c>
    </row>
    <row r="320" spans="1:10 16384:16384" s="2" customFormat="1" x14ac:dyDescent="0.2">
      <c r="A320" s="407" t="s">
        <v>777</v>
      </c>
      <c r="B320" s="408"/>
      <c r="C320" s="408"/>
      <c r="D320" s="408"/>
      <c r="E320" s="408"/>
      <c r="F320" s="409"/>
      <c r="G320" s="62"/>
      <c r="H320" s="229"/>
      <c r="I320" s="63"/>
      <c r="J320" s="64">
        <f>SUM(J318:J319)</f>
        <v>554400</v>
      </c>
    </row>
    <row r="321" spans="1:11" s="1" customFormat="1" ht="18" x14ac:dyDescent="0.2">
      <c r="A321" s="410" t="s">
        <v>614</v>
      </c>
      <c r="B321" s="411"/>
      <c r="C321" s="411"/>
      <c r="D321" s="411"/>
      <c r="E321" s="411"/>
      <c r="F321" s="412"/>
      <c r="G321" s="80"/>
      <c r="H321" s="232"/>
      <c r="I321" s="340">
        <f>+I299+I315+I320</f>
        <v>390</v>
      </c>
      <c r="J321" s="148">
        <f>+J299+J315+J320</f>
        <v>24746356</v>
      </c>
    </row>
    <row r="322" spans="1:11" s="2" customFormat="1" x14ac:dyDescent="0.2">
      <c r="A322" s="3"/>
      <c r="B322" s="76"/>
      <c r="C322" s="76"/>
      <c r="D322" s="76"/>
      <c r="E322" s="45"/>
      <c r="F322" s="45"/>
      <c r="G322" s="46"/>
      <c r="H322" s="76"/>
      <c r="I322" s="4"/>
      <c r="J322" s="35"/>
    </row>
    <row r="323" spans="1:11" s="2" customFormat="1" x14ac:dyDescent="0.2">
      <c r="A323" s="418" t="s">
        <v>778</v>
      </c>
      <c r="B323" s="419"/>
      <c r="C323" s="419"/>
      <c r="D323" s="419"/>
      <c r="E323" s="419"/>
      <c r="F323" s="419"/>
      <c r="G323" s="419"/>
      <c r="H323" s="419"/>
      <c r="I323" s="419"/>
      <c r="J323" s="420"/>
    </row>
    <row r="324" spans="1:11" s="2" customFormat="1" x14ac:dyDescent="0.2">
      <c r="A324" s="427" t="s">
        <v>130</v>
      </c>
      <c r="B324" s="428"/>
      <c r="C324" s="428"/>
      <c r="D324" s="428"/>
      <c r="E324" s="428"/>
      <c r="F324" s="428"/>
      <c r="G324" s="428"/>
      <c r="H324" s="428"/>
      <c r="I324" s="428"/>
      <c r="J324" s="429"/>
    </row>
    <row r="325" spans="1:11" s="2" customFormat="1" x14ac:dyDescent="0.2">
      <c r="A325" s="60">
        <v>1</v>
      </c>
      <c r="B325" s="61" t="s">
        <v>131</v>
      </c>
      <c r="C325" s="159"/>
      <c r="D325" s="60" t="s">
        <v>109</v>
      </c>
      <c r="E325" s="79">
        <v>3082315</v>
      </c>
      <c r="F325" s="79">
        <f>+E325*0.06</f>
        <v>184938.9</v>
      </c>
      <c r="G325" s="162">
        <f t="shared" ref="G325:G327" si="54">+E325+F325</f>
        <v>3267253.9</v>
      </c>
      <c r="H325" s="163"/>
      <c r="I325" s="60">
        <v>6</v>
      </c>
      <c r="J325" s="161">
        <f>((+I325-H325)*(G325))</f>
        <v>19603523.399999999</v>
      </c>
      <c r="K325" s="275"/>
    </row>
    <row r="326" spans="1:11" s="2" customFormat="1" x14ac:dyDescent="0.2">
      <c r="A326" s="60">
        <v>2</v>
      </c>
      <c r="B326" s="61" t="s">
        <v>785</v>
      </c>
      <c r="C326" s="159"/>
      <c r="D326" s="60" t="s">
        <v>109</v>
      </c>
      <c r="E326" s="79">
        <v>150000</v>
      </c>
      <c r="F326" s="79">
        <f>+E326*0.06</f>
        <v>9000</v>
      </c>
      <c r="G326" s="162">
        <f t="shared" si="54"/>
        <v>159000</v>
      </c>
      <c r="H326" s="163"/>
      <c r="I326" s="60">
        <v>26</v>
      </c>
      <c r="J326" s="161">
        <f t="shared" ref="J326:J327" si="55">((+I326-H326)*(G326))</f>
        <v>4134000</v>
      </c>
    </row>
    <row r="327" spans="1:11" s="2" customFormat="1" x14ac:dyDescent="0.2">
      <c r="A327" s="60">
        <v>3</v>
      </c>
      <c r="B327" s="61" t="s">
        <v>786</v>
      </c>
      <c r="C327" s="341"/>
      <c r="D327" s="60" t="s">
        <v>109</v>
      </c>
      <c r="E327" s="79">
        <v>15000000</v>
      </c>
      <c r="F327" s="79">
        <f>+E327*0.06</f>
        <v>900000</v>
      </c>
      <c r="G327" s="162">
        <f t="shared" si="54"/>
        <v>15900000</v>
      </c>
      <c r="H327" s="163"/>
      <c r="I327" s="60">
        <v>1</v>
      </c>
      <c r="J327" s="161">
        <f t="shared" si="55"/>
        <v>15900000</v>
      </c>
    </row>
    <row r="328" spans="1:11" s="2" customFormat="1" ht="16.5" customHeight="1" x14ac:dyDescent="0.2">
      <c r="A328" s="407" t="s">
        <v>788</v>
      </c>
      <c r="B328" s="408"/>
      <c r="C328" s="408"/>
      <c r="D328" s="408"/>
      <c r="E328" s="408"/>
      <c r="F328" s="409"/>
      <c r="G328" s="62"/>
      <c r="H328" s="229"/>
      <c r="I328" s="63">
        <f>SUM(I325:I327)</f>
        <v>33</v>
      </c>
      <c r="J328" s="64">
        <f>SUM(J325:J327)</f>
        <v>39637523.399999999</v>
      </c>
    </row>
    <row r="329" spans="1:11" s="1" customFormat="1" ht="18" x14ac:dyDescent="0.2">
      <c r="A329" s="410" t="s">
        <v>787</v>
      </c>
      <c r="B329" s="411"/>
      <c r="C329" s="411"/>
      <c r="D329" s="411"/>
      <c r="E329" s="411"/>
      <c r="F329" s="412"/>
      <c r="G329" s="80"/>
      <c r="H329" s="232"/>
      <c r="I329" s="330">
        <f>+I328</f>
        <v>33</v>
      </c>
      <c r="J329" s="148">
        <f>+J328</f>
        <v>39637523.399999999</v>
      </c>
    </row>
    <row r="330" spans="1:11" s="2" customFormat="1" x14ac:dyDescent="0.2">
      <c r="A330" s="262"/>
      <c r="B330" s="263"/>
      <c r="C330" s="263"/>
      <c r="D330" s="263"/>
      <c r="E330" s="264"/>
      <c r="F330" s="264"/>
      <c r="G330" s="276"/>
      <c r="H330" s="263"/>
      <c r="I330" s="277"/>
      <c r="J330" s="35"/>
    </row>
    <row r="331" spans="1:11" s="2" customFormat="1" ht="12.75" customHeight="1" x14ac:dyDescent="0.2">
      <c r="A331" s="435" t="s">
        <v>132</v>
      </c>
      <c r="B331" s="435"/>
      <c r="C331" s="278"/>
      <c r="D331" s="278"/>
      <c r="E331" s="377"/>
      <c r="F331" s="377"/>
      <c r="G331" s="377"/>
      <c r="H331" s="278"/>
      <c r="I331" s="304"/>
      <c r="J331" s="254"/>
    </row>
    <row r="332" spans="1:11" s="2" customFormat="1" ht="12" customHeight="1" x14ac:dyDescent="0.2">
      <c r="A332" s="3"/>
      <c r="B332" s="76"/>
      <c r="C332" s="76"/>
      <c r="D332" s="76"/>
      <c r="E332" s="45"/>
      <c r="F332" s="45"/>
      <c r="G332" s="276"/>
      <c r="H332" s="279"/>
      <c r="I332" s="280"/>
      <c r="J332" s="281"/>
    </row>
    <row r="333" spans="1:11" s="2" customFormat="1" x14ac:dyDescent="0.2">
      <c r="A333" s="451" t="s">
        <v>779</v>
      </c>
      <c r="B333" s="452"/>
      <c r="C333" s="452"/>
      <c r="D333" s="452"/>
      <c r="E333" s="452"/>
      <c r="F333" s="452"/>
      <c r="G333" s="452"/>
      <c r="H333" s="452"/>
      <c r="I333" s="452"/>
      <c r="J333" s="453"/>
    </row>
    <row r="334" spans="1:11" s="2" customFormat="1" x14ac:dyDescent="0.2">
      <c r="A334" s="454" t="s">
        <v>118</v>
      </c>
      <c r="B334" s="455"/>
      <c r="C334" s="455"/>
      <c r="D334" s="455"/>
      <c r="E334" s="455"/>
      <c r="F334" s="455"/>
      <c r="G334" s="455"/>
      <c r="H334" s="455"/>
      <c r="I334" s="455"/>
      <c r="J334" s="456"/>
    </row>
    <row r="335" spans="1:11" s="2" customFormat="1" x14ac:dyDescent="0.2">
      <c r="A335" s="154" t="s">
        <v>10</v>
      </c>
      <c r="B335" s="170" t="s">
        <v>570</v>
      </c>
      <c r="C335" s="171"/>
      <c r="D335" s="28" t="s">
        <v>89</v>
      </c>
      <c r="E335" s="54">
        <v>98000</v>
      </c>
      <c r="F335" s="155">
        <f>E335*0.06</f>
        <v>5880</v>
      </c>
      <c r="G335" s="156">
        <f t="shared" ref="G335" si="56">+E335+F335</f>
        <v>103880</v>
      </c>
      <c r="H335" s="171"/>
      <c r="I335" s="302">
        <v>18</v>
      </c>
      <c r="J335" s="157">
        <f t="shared" ref="J335:J354" si="57">((+I335-H335)*(G335))</f>
        <v>1869840</v>
      </c>
    </row>
    <row r="336" spans="1:11" s="2" customFormat="1" x14ac:dyDescent="0.2">
      <c r="A336" s="154" t="s">
        <v>11</v>
      </c>
      <c r="B336" s="170" t="s">
        <v>571</v>
      </c>
      <c r="C336" s="171"/>
      <c r="D336" s="28" t="s">
        <v>89</v>
      </c>
      <c r="E336" s="54">
        <v>20000</v>
      </c>
      <c r="F336" s="155">
        <f t="shared" ref="F336:F354" si="58">E336*0.06</f>
        <v>1200</v>
      </c>
      <c r="G336" s="156">
        <f t="shared" ref="G336:G354" si="59">+E336+F336</f>
        <v>21200</v>
      </c>
      <c r="H336" s="171"/>
      <c r="I336" s="302">
        <v>30</v>
      </c>
      <c r="J336" s="157">
        <f t="shared" si="57"/>
        <v>636000</v>
      </c>
    </row>
    <row r="337" spans="1:10" s="2" customFormat="1" x14ac:dyDescent="0.2">
      <c r="A337" s="154" t="s">
        <v>12</v>
      </c>
      <c r="B337" s="170" t="s">
        <v>572</v>
      </c>
      <c r="C337" s="171"/>
      <c r="D337" s="28" t="s">
        <v>89</v>
      </c>
      <c r="E337" s="54">
        <v>35000</v>
      </c>
      <c r="F337" s="155">
        <f t="shared" si="58"/>
        <v>2100</v>
      </c>
      <c r="G337" s="156">
        <f t="shared" si="59"/>
        <v>37100</v>
      </c>
      <c r="H337" s="171"/>
      <c r="I337" s="302">
        <v>24</v>
      </c>
      <c r="J337" s="157">
        <f t="shared" si="57"/>
        <v>890400</v>
      </c>
    </row>
    <row r="338" spans="1:10" s="2" customFormat="1" x14ac:dyDescent="0.2">
      <c r="A338" s="154" t="s">
        <v>61</v>
      </c>
      <c r="B338" s="170" t="s">
        <v>573</v>
      </c>
      <c r="C338" s="171"/>
      <c r="D338" s="28" t="s">
        <v>89</v>
      </c>
      <c r="E338" s="54">
        <v>115000</v>
      </c>
      <c r="F338" s="155">
        <f t="shared" si="58"/>
        <v>6900</v>
      </c>
      <c r="G338" s="156">
        <f t="shared" si="59"/>
        <v>121900</v>
      </c>
      <c r="H338" s="171"/>
      <c r="I338" s="302">
        <v>18</v>
      </c>
      <c r="J338" s="157">
        <f t="shared" si="57"/>
        <v>2194200</v>
      </c>
    </row>
    <row r="339" spans="1:10" s="2" customFormat="1" x14ac:dyDescent="0.2">
      <c r="A339" s="154" t="s">
        <v>116</v>
      </c>
      <c r="B339" s="170" t="s">
        <v>574</v>
      </c>
      <c r="C339" s="171"/>
      <c r="D339" s="28" t="s">
        <v>89</v>
      </c>
      <c r="E339" s="54">
        <v>20000</v>
      </c>
      <c r="F339" s="155">
        <f t="shared" si="58"/>
        <v>1200</v>
      </c>
      <c r="G339" s="156">
        <f t="shared" si="59"/>
        <v>21200</v>
      </c>
      <c r="H339" s="171"/>
      <c r="I339" s="302">
        <v>18</v>
      </c>
      <c r="J339" s="157">
        <f t="shared" si="57"/>
        <v>381600</v>
      </c>
    </row>
    <row r="340" spans="1:10" s="2" customFormat="1" x14ac:dyDescent="0.2">
      <c r="A340" s="154" t="s">
        <v>117</v>
      </c>
      <c r="B340" s="170" t="s">
        <v>575</v>
      </c>
      <c r="C340" s="171"/>
      <c r="D340" s="28" t="s">
        <v>89</v>
      </c>
      <c r="E340" s="54">
        <v>5500</v>
      </c>
      <c r="F340" s="155">
        <f t="shared" si="58"/>
        <v>330</v>
      </c>
      <c r="G340" s="156">
        <f t="shared" si="59"/>
        <v>5830</v>
      </c>
      <c r="H340" s="171"/>
      <c r="I340" s="302">
        <v>14</v>
      </c>
      <c r="J340" s="157">
        <f t="shared" si="57"/>
        <v>81620</v>
      </c>
    </row>
    <row r="341" spans="1:10" s="2" customFormat="1" x14ac:dyDescent="0.2">
      <c r="A341" s="154" t="s">
        <v>126</v>
      </c>
      <c r="B341" s="170" t="s">
        <v>576</v>
      </c>
      <c r="C341" s="171"/>
      <c r="D341" s="28" t="s">
        <v>89</v>
      </c>
      <c r="E341" s="54">
        <v>12000</v>
      </c>
      <c r="F341" s="155">
        <f t="shared" si="58"/>
        <v>720</v>
      </c>
      <c r="G341" s="156">
        <f t="shared" si="59"/>
        <v>12720</v>
      </c>
      <c r="H341" s="171"/>
      <c r="I341" s="302">
        <v>34</v>
      </c>
      <c r="J341" s="157">
        <f t="shared" si="57"/>
        <v>432480</v>
      </c>
    </row>
    <row r="342" spans="1:10" s="2" customFormat="1" x14ac:dyDescent="0.2">
      <c r="A342" s="154" t="s">
        <v>123</v>
      </c>
      <c r="B342" s="170" t="s">
        <v>577</v>
      </c>
      <c r="C342" s="171"/>
      <c r="D342" s="28" t="s">
        <v>89</v>
      </c>
      <c r="E342" s="54">
        <v>480000</v>
      </c>
      <c r="F342" s="155">
        <f t="shared" si="58"/>
        <v>28800</v>
      </c>
      <c r="G342" s="156">
        <f t="shared" si="59"/>
        <v>508800</v>
      </c>
      <c r="H342" s="171"/>
      <c r="I342" s="302">
        <v>1</v>
      </c>
      <c r="J342" s="157">
        <f t="shared" si="57"/>
        <v>508800</v>
      </c>
    </row>
    <row r="343" spans="1:10" s="2" customFormat="1" x14ac:dyDescent="0.2">
      <c r="A343" s="154" t="s">
        <v>124</v>
      </c>
      <c r="B343" s="170" t="s">
        <v>578</v>
      </c>
      <c r="C343" s="171"/>
      <c r="D343" s="28" t="s">
        <v>89</v>
      </c>
      <c r="E343" s="54">
        <v>280000</v>
      </c>
      <c r="F343" s="155">
        <f t="shared" si="58"/>
        <v>16800</v>
      </c>
      <c r="G343" s="156">
        <f t="shared" si="59"/>
        <v>296800</v>
      </c>
      <c r="H343" s="171"/>
      <c r="I343" s="302">
        <v>1</v>
      </c>
      <c r="J343" s="157">
        <f t="shared" si="57"/>
        <v>296800</v>
      </c>
    </row>
    <row r="344" spans="1:10" s="2" customFormat="1" x14ac:dyDescent="0.2">
      <c r="A344" s="154" t="s">
        <v>127</v>
      </c>
      <c r="B344" s="170" t="s">
        <v>579</v>
      </c>
      <c r="C344" s="171"/>
      <c r="D344" s="28" t="s">
        <v>89</v>
      </c>
      <c r="E344" s="54">
        <v>250000</v>
      </c>
      <c r="F344" s="155">
        <f t="shared" si="58"/>
        <v>15000</v>
      </c>
      <c r="G344" s="156">
        <f t="shared" si="59"/>
        <v>265000</v>
      </c>
      <c r="H344" s="171"/>
      <c r="I344" s="302">
        <v>1</v>
      </c>
      <c r="J344" s="157">
        <f t="shared" si="57"/>
        <v>265000</v>
      </c>
    </row>
    <row r="345" spans="1:10" s="2" customFormat="1" x14ac:dyDescent="0.2">
      <c r="A345" s="154" t="s">
        <v>133</v>
      </c>
      <c r="B345" s="170" t="s">
        <v>580</v>
      </c>
      <c r="C345" s="171"/>
      <c r="D345" s="28" t="s">
        <v>89</v>
      </c>
      <c r="E345" s="54">
        <v>147000</v>
      </c>
      <c r="F345" s="155">
        <f t="shared" si="58"/>
        <v>8820</v>
      </c>
      <c r="G345" s="156">
        <f t="shared" si="59"/>
        <v>155820</v>
      </c>
      <c r="H345" s="171"/>
      <c r="I345" s="302">
        <v>1</v>
      </c>
      <c r="J345" s="157">
        <f t="shared" si="57"/>
        <v>155820</v>
      </c>
    </row>
    <row r="346" spans="1:10" s="2" customFormat="1" x14ac:dyDescent="0.2">
      <c r="A346" s="154" t="s">
        <v>128</v>
      </c>
      <c r="B346" s="170" t="s">
        <v>581</v>
      </c>
      <c r="C346" s="171"/>
      <c r="D346" s="28" t="s">
        <v>89</v>
      </c>
      <c r="E346" s="54">
        <v>450000</v>
      </c>
      <c r="F346" s="155">
        <f t="shared" si="58"/>
        <v>27000</v>
      </c>
      <c r="G346" s="156">
        <f t="shared" si="59"/>
        <v>477000</v>
      </c>
      <c r="H346" s="171"/>
      <c r="I346" s="302">
        <v>1</v>
      </c>
      <c r="J346" s="157">
        <f t="shared" si="57"/>
        <v>477000</v>
      </c>
    </row>
    <row r="347" spans="1:10" s="2" customFormat="1" x14ac:dyDescent="0.2">
      <c r="A347" s="154" t="s">
        <v>129</v>
      </c>
      <c r="B347" s="170" t="s">
        <v>582</v>
      </c>
      <c r="C347" s="171"/>
      <c r="D347" s="28" t="s">
        <v>60</v>
      </c>
      <c r="E347" s="54">
        <v>17000</v>
      </c>
      <c r="F347" s="155">
        <f t="shared" si="58"/>
        <v>1020</v>
      </c>
      <c r="G347" s="156">
        <f t="shared" si="59"/>
        <v>18020</v>
      </c>
      <c r="H347" s="171"/>
      <c r="I347" s="302">
        <v>12</v>
      </c>
      <c r="J347" s="157">
        <f t="shared" si="57"/>
        <v>216240</v>
      </c>
    </row>
    <row r="348" spans="1:10" s="2" customFormat="1" x14ac:dyDescent="0.2">
      <c r="A348" s="154" t="s">
        <v>134</v>
      </c>
      <c r="B348" s="170" t="s">
        <v>583</v>
      </c>
      <c r="C348" s="171"/>
      <c r="D348" s="28" t="s">
        <v>60</v>
      </c>
      <c r="E348" s="54">
        <v>4800</v>
      </c>
      <c r="F348" s="155">
        <f t="shared" si="58"/>
        <v>288</v>
      </c>
      <c r="G348" s="156">
        <f t="shared" si="59"/>
        <v>5088</v>
      </c>
      <c r="H348" s="171"/>
      <c r="I348" s="302">
        <v>12</v>
      </c>
      <c r="J348" s="157">
        <f t="shared" si="57"/>
        <v>61056</v>
      </c>
    </row>
    <row r="349" spans="1:10" s="2" customFormat="1" x14ac:dyDescent="0.2">
      <c r="A349" s="154" t="s">
        <v>135</v>
      </c>
      <c r="B349" s="170" t="s">
        <v>584</v>
      </c>
      <c r="C349" s="171"/>
      <c r="D349" s="28" t="s">
        <v>89</v>
      </c>
      <c r="E349" s="54">
        <v>55000</v>
      </c>
      <c r="F349" s="155">
        <f t="shared" si="58"/>
        <v>3300</v>
      </c>
      <c r="G349" s="156">
        <f t="shared" si="59"/>
        <v>58300</v>
      </c>
      <c r="H349" s="171"/>
      <c r="I349" s="302">
        <v>26</v>
      </c>
      <c r="J349" s="157">
        <f t="shared" si="57"/>
        <v>1515800</v>
      </c>
    </row>
    <row r="350" spans="1:10" s="2" customFormat="1" x14ac:dyDescent="0.2">
      <c r="A350" s="154" t="s">
        <v>136</v>
      </c>
      <c r="B350" s="170" t="s">
        <v>585</v>
      </c>
      <c r="C350" s="171"/>
      <c r="D350" s="28" t="s">
        <v>89</v>
      </c>
      <c r="E350" s="54">
        <v>33000</v>
      </c>
      <c r="F350" s="155">
        <f t="shared" si="58"/>
        <v>1980</v>
      </c>
      <c r="G350" s="156">
        <f t="shared" si="59"/>
        <v>34980</v>
      </c>
      <c r="H350" s="171"/>
      <c r="I350" s="302">
        <v>42</v>
      </c>
      <c r="J350" s="157">
        <f t="shared" si="57"/>
        <v>1469160</v>
      </c>
    </row>
    <row r="351" spans="1:10" s="2" customFormat="1" x14ac:dyDescent="0.2">
      <c r="A351" s="154" t="s">
        <v>137</v>
      </c>
      <c r="B351" s="170" t="s">
        <v>585</v>
      </c>
      <c r="C351" s="171"/>
      <c r="D351" s="28" t="s">
        <v>89</v>
      </c>
      <c r="E351" s="54">
        <v>33000</v>
      </c>
      <c r="F351" s="155">
        <f t="shared" si="58"/>
        <v>1980</v>
      </c>
      <c r="G351" s="156">
        <f t="shared" si="59"/>
        <v>34980</v>
      </c>
      <c r="H351" s="171"/>
      <c r="I351" s="302">
        <v>36</v>
      </c>
      <c r="J351" s="157">
        <f t="shared" si="57"/>
        <v>1259280</v>
      </c>
    </row>
    <row r="352" spans="1:10" s="2" customFormat="1" x14ac:dyDescent="0.2">
      <c r="A352" s="154" t="s">
        <v>138</v>
      </c>
      <c r="B352" s="170" t="s">
        <v>586</v>
      </c>
      <c r="C352" s="171"/>
      <c r="D352" s="28" t="s">
        <v>89</v>
      </c>
      <c r="E352" s="54">
        <v>27000</v>
      </c>
      <c r="F352" s="155">
        <f t="shared" si="58"/>
        <v>1620</v>
      </c>
      <c r="G352" s="156">
        <f t="shared" si="59"/>
        <v>28620</v>
      </c>
      <c r="H352" s="171"/>
      <c r="I352" s="302">
        <v>14</v>
      </c>
      <c r="J352" s="157">
        <f t="shared" si="57"/>
        <v>400680</v>
      </c>
    </row>
    <row r="353" spans="1:10 16384:16384" s="2" customFormat="1" x14ac:dyDescent="0.2">
      <c r="A353" s="154" t="s">
        <v>139</v>
      </c>
      <c r="B353" s="170" t="s">
        <v>587</v>
      </c>
      <c r="C353" s="171"/>
      <c r="D353" s="28" t="s">
        <v>89</v>
      </c>
      <c r="E353" s="54">
        <v>9000</v>
      </c>
      <c r="F353" s="155">
        <f t="shared" si="58"/>
        <v>540</v>
      </c>
      <c r="G353" s="156">
        <f t="shared" si="59"/>
        <v>9540</v>
      </c>
      <c r="H353" s="171"/>
      <c r="I353" s="302">
        <v>12</v>
      </c>
      <c r="J353" s="157">
        <f t="shared" si="57"/>
        <v>114480</v>
      </c>
    </row>
    <row r="354" spans="1:10 16384:16384" s="2" customFormat="1" x14ac:dyDescent="0.2">
      <c r="A354" s="154" t="s">
        <v>140</v>
      </c>
      <c r="B354" s="170" t="s">
        <v>588</v>
      </c>
      <c r="C354" s="171"/>
      <c r="D354" s="28" t="s">
        <v>89</v>
      </c>
      <c r="E354" s="54">
        <v>68000</v>
      </c>
      <c r="F354" s="155">
        <f t="shared" si="58"/>
        <v>4080</v>
      </c>
      <c r="G354" s="156">
        <f t="shared" si="59"/>
        <v>72080</v>
      </c>
      <c r="H354" s="171"/>
      <c r="I354" s="302">
        <v>34</v>
      </c>
      <c r="J354" s="157">
        <f t="shared" si="57"/>
        <v>2450720</v>
      </c>
    </row>
    <row r="355" spans="1:10 16384:16384" s="2" customFormat="1" x14ac:dyDescent="0.2">
      <c r="A355" s="407" t="s">
        <v>155</v>
      </c>
      <c r="B355" s="408"/>
      <c r="C355" s="408"/>
      <c r="D355" s="408"/>
      <c r="E355" s="408"/>
      <c r="F355" s="409"/>
      <c r="G355" s="62"/>
      <c r="H355" s="229"/>
      <c r="I355" s="63">
        <f>SUM(I335:I354)</f>
        <v>349</v>
      </c>
      <c r="J355" s="64">
        <f>SUM(J335:J354)</f>
        <v>15676976</v>
      </c>
    </row>
    <row r="356" spans="1:10 16384:16384" s="208" customFormat="1" x14ac:dyDescent="0.2">
      <c r="A356" s="335"/>
      <c r="B356" s="336"/>
      <c r="C356" s="336"/>
      <c r="D356" s="336"/>
      <c r="E356" s="374"/>
      <c r="F356" s="378"/>
      <c r="G356" s="314"/>
      <c r="H356" s="331"/>
      <c r="I356" s="315"/>
      <c r="J356" s="316"/>
    </row>
    <row r="357" spans="1:10 16384:16384" s="2" customFormat="1" x14ac:dyDescent="0.2">
      <c r="A357" s="222" t="s">
        <v>774</v>
      </c>
      <c r="B357" s="223"/>
      <c r="C357" s="223"/>
      <c r="D357" s="228"/>
      <c r="E357" s="184"/>
      <c r="F357" s="184"/>
      <c r="G357" s="185"/>
      <c r="H357" s="223"/>
      <c r="I357" s="140"/>
      <c r="J357" s="186"/>
    </row>
    <row r="358" spans="1:10 16384:16384" s="81" customFormat="1" x14ac:dyDescent="0.2">
      <c r="A358" s="346" t="s">
        <v>10</v>
      </c>
      <c r="B358" s="347" t="s">
        <v>775</v>
      </c>
      <c r="C358" s="181"/>
      <c r="D358" s="182"/>
      <c r="E358" s="375">
        <v>22000</v>
      </c>
      <c r="F358" s="376">
        <f>+E358*5%</f>
        <v>1100</v>
      </c>
      <c r="G358" s="156">
        <f t="shared" ref="G358:G359" si="60">+E358+F358</f>
        <v>23100</v>
      </c>
      <c r="H358" s="183"/>
      <c r="I358" s="348">
        <v>12</v>
      </c>
      <c r="J358" s="157">
        <f t="shared" ref="J358:J359" si="61">((+I358-H358)*(G358))</f>
        <v>277200</v>
      </c>
      <c r="XFD358" s="86">
        <f>SUM(I358:XFC358)</f>
        <v>277212</v>
      </c>
    </row>
    <row r="359" spans="1:10 16384:16384" s="2" customFormat="1" x14ac:dyDescent="0.2">
      <c r="A359" s="346" t="s">
        <v>11</v>
      </c>
      <c r="B359" s="347" t="s">
        <v>776</v>
      </c>
      <c r="C359" s="181"/>
      <c r="D359" s="182"/>
      <c r="E359" s="375">
        <v>22000</v>
      </c>
      <c r="F359" s="376">
        <f>+E359*5%</f>
        <v>1100</v>
      </c>
      <c r="G359" s="156">
        <f t="shared" si="60"/>
        <v>23100</v>
      </c>
      <c r="H359" s="183"/>
      <c r="I359" s="348">
        <v>12</v>
      </c>
      <c r="J359" s="157">
        <f t="shared" si="61"/>
        <v>277200</v>
      </c>
    </row>
    <row r="360" spans="1:10 16384:16384" s="2" customFormat="1" x14ac:dyDescent="0.2">
      <c r="A360" s="407" t="s">
        <v>777</v>
      </c>
      <c r="B360" s="408"/>
      <c r="C360" s="408"/>
      <c r="D360" s="408"/>
      <c r="E360" s="408"/>
      <c r="F360" s="409"/>
      <c r="G360" s="62"/>
      <c r="H360" s="229"/>
      <c r="I360" s="63"/>
      <c r="J360" s="64">
        <f>SUM(J358:J359)</f>
        <v>554400</v>
      </c>
    </row>
    <row r="361" spans="1:10 16384:16384" s="1" customFormat="1" ht="18" x14ac:dyDescent="0.2">
      <c r="A361" s="410" t="s">
        <v>614</v>
      </c>
      <c r="B361" s="411"/>
      <c r="C361" s="411"/>
      <c r="D361" s="411"/>
      <c r="E361" s="411"/>
      <c r="F361" s="412"/>
      <c r="G361" s="80"/>
      <c r="H361" s="232"/>
      <c r="I361" s="340">
        <f>+I355+I360</f>
        <v>349</v>
      </c>
      <c r="J361" s="148">
        <f>+J355+J360</f>
        <v>16231376</v>
      </c>
    </row>
    <row r="362" spans="1:10 16384:16384" s="2" customFormat="1" x14ac:dyDescent="0.2">
      <c r="A362" s="10"/>
      <c r="B362" s="74"/>
      <c r="C362" s="74"/>
      <c r="D362" s="74"/>
      <c r="E362" s="58"/>
      <c r="F362" s="58"/>
      <c r="G362" s="55"/>
      <c r="H362" s="74"/>
      <c r="I362" s="8"/>
      <c r="J362" s="43"/>
    </row>
    <row r="363" spans="1:10 16384:16384" s="2" customFormat="1" x14ac:dyDescent="0.2">
      <c r="A363" s="418" t="s">
        <v>780</v>
      </c>
      <c r="B363" s="419"/>
      <c r="C363" s="419"/>
      <c r="D363" s="419"/>
      <c r="E363" s="419"/>
      <c r="F363" s="419"/>
      <c r="G363" s="419"/>
      <c r="H363" s="419"/>
      <c r="I363" s="419"/>
      <c r="J363" s="420"/>
    </row>
    <row r="364" spans="1:10 16384:16384" s="2" customFormat="1" x14ac:dyDescent="0.2">
      <c r="A364" s="222" t="s">
        <v>790</v>
      </c>
      <c r="B364" s="223"/>
      <c r="C364" s="223"/>
      <c r="D364" s="223"/>
      <c r="E364" s="184"/>
      <c r="F364" s="184"/>
      <c r="G364" s="184"/>
      <c r="H364" s="223"/>
      <c r="I364" s="223"/>
      <c r="J364" s="224"/>
    </row>
    <row r="365" spans="1:10 16384:16384" s="2" customFormat="1" x14ac:dyDescent="0.2">
      <c r="A365" s="60">
        <v>1</v>
      </c>
      <c r="B365" s="61" t="s">
        <v>156</v>
      </c>
      <c r="C365" s="25"/>
      <c r="D365" s="60" t="s">
        <v>72</v>
      </c>
      <c r="E365" s="54">
        <v>150000</v>
      </c>
      <c r="F365" s="47">
        <f t="shared" ref="F365:F367" si="62">E365*0.04</f>
        <v>6000</v>
      </c>
      <c r="G365" s="48">
        <f t="shared" ref="G365" si="63">+E365+F365</f>
        <v>156000</v>
      </c>
      <c r="H365" s="18"/>
      <c r="I365" s="60">
        <v>65</v>
      </c>
      <c r="J365" s="40">
        <f>((+I365-H365)*(G365))</f>
        <v>10140000</v>
      </c>
    </row>
    <row r="366" spans="1:10 16384:16384" s="2" customFormat="1" x14ac:dyDescent="0.2">
      <c r="A366" s="60">
        <v>2</v>
      </c>
      <c r="B366" s="61" t="s">
        <v>157</v>
      </c>
      <c r="C366" s="25"/>
      <c r="D366" s="60" t="s">
        <v>89</v>
      </c>
      <c r="E366" s="123">
        <v>6000</v>
      </c>
      <c r="F366" s="47">
        <f t="shared" si="62"/>
        <v>240</v>
      </c>
      <c r="G366" s="48">
        <f t="shared" ref="G366:G367" si="64">+E366+F366</f>
        <v>6240</v>
      </c>
      <c r="H366" s="18"/>
      <c r="I366" s="60">
        <v>30</v>
      </c>
      <c r="J366" s="40">
        <f>((+I366-H366)*(G366))</f>
        <v>187200</v>
      </c>
    </row>
    <row r="367" spans="1:10 16384:16384" s="2" customFormat="1" x14ac:dyDescent="0.2">
      <c r="A367" s="60">
        <v>3</v>
      </c>
      <c r="B367" s="61" t="s">
        <v>158</v>
      </c>
      <c r="C367" s="25"/>
      <c r="D367" s="60" t="s">
        <v>89</v>
      </c>
      <c r="E367" s="123">
        <v>3500</v>
      </c>
      <c r="F367" s="47">
        <f t="shared" si="62"/>
        <v>140</v>
      </c>
      <c r="G367" s="48">
        <f t="shared" si="64"/>
        <v>3640</v>
      </c>
      <c r="H367" s="18"/>
      <c r="I367" s="60">
        <v>30</v>
      </c>
      <c r="J367" s="40">
        <f>((+I367-H367)*(G367))</f>
        <v>109200</v>
      </c>
    </row>
    <row r="368" spans="1:10 16384:16384" s="2" customFormat="1" x14ac:dyDescent="0.2">
      <c r="A368" s="417" t="s">
        <v>159</v>
      </c>
      <c r="B368" s="417"/>
      <c r="C368" s="417"/>
      <c r="D368" s="417"/>
      <c r="E368" s="417"/>
      <c r="F368" s="417"/>
      <c r="G368" s="56"/>
      <c r="H368" s="226"/>
      <c r="I368" s="13">
        <f>SUM(I362:I367)</f>
        <v>125</v>
      </c>
      <c r="J368" s="41">
        <f>SUM(J365:J367)</f>
        <v>10436400</v>
      </c>
    </row>
    <row r="369" spans="1:10" s="1" customFormat="1" ht="18" x14ac:dyDescent="0.2">
      <c r="A369" s="410" t="s">
        <v>789</v>
      </c>
      <c r="B369" s="411"/>
      <c r="C369" s="411"/>
      <c r="D369" s="411"/>
      <c r="E369" s="411"/>
      <c r="F369" s="412"/>
      <c r="G369" s="342"/>
      <c r="H369" s="343"/>
      <c r="I369" s="344">
        <f>+I368</f>
        <v>125</v>
      </c>
      <c r="J369" s="207">
        <f>+J368</f>
        <v>10436400</v>
      </c>
    </row>
    <row r="370" spans="1:10" s="2" customFormat="1" ht="12" customHeight="1" x14ac:dyDescent="0.2">
      <c r="A370" s="3"/>
      <c r="B370" s="76"/>
      <c r="C370" s="76"/>
      <c r="D370" s="76"/>
      <c r="E370" s="45"/>
      <c r="F370" s="45"/>
      <c r="G370" s="276"/>
      <c r="H370" s="263"/>
      <c r="I370" s="277"/>
      <c r="J370" s="35"/>
    </row>
    <row r="371" spans="1:10" s="2" customFormat="1" x14ac:dyDescent="0.2">
      <c r="A371" s="418" t="s">
        <v>781</v>
      </c>
      <c r="B371" s="419"/>
      <c r="C371" s="419"/>
      <c r="D371" s="419"/>
      <c r="E371" s="419"/>
      <c r="F371" s="419"/>
      <c r="G371" s="419"/>
      <c r="H371" s="419"/>
      <c r="I371" s="419"/>
      <c r="J371" s="420"/>
    </row>
    <row r="372" spans="1:10" s="2" customFormat="1" x14ac:dyDescent="0.2">
      <c r="A372" s="222" t="s">
        <v>791</v>
      </c>
      <c r="B372" s="223"/>
      <c r="C372" s="223"/>
      <c r="D372" s="223"/>
      <c r="E372" s="184"/>
      <c r="F372" s="184"/>
      <c r="G372" s="184"/>
      <c r="H372" s="223"/>
      <c r="I372" s="223"/>
      <c r="J372" s="224"/>
    </row>
    <row r="373" spans="1:10" s="2" customFormat="1" x14ac:dyDescent="0.2">
      <c r="A373" s="96">
        <v>1</v>
      </c>
      <c r="B373" s="345" t="s">
        <v>792</v>
      </c>
      <c r="C373" s="25"/>
      <c r="D373" s="60" t="s">
        <v>160</v>
      </c>
      <c r="E373" s="379">
        <v>35000000</v>
      </c>
      <c r="F373" s="47"/>
      <c r="G373" s="48">
        <f t="shared" ref="G373" si="65">+E373+F373</f>
        <v>35000000</v>
      </c>
      <c r="H373" s="33"/>
      <c r="I373" s="349">
        <v>5.0999999999999996</v>
      </c>
      <c r="J373" s="40">
        <f>((+I373-H373)*(G373))</f>
        <v>178500000</v>
      </c>
    </row>
    <row r="374" spans="1:10" s="2" customFormat="1" x14ac:dyDescent="0.2">
      <c r="A374" s="417" t="s">
        <v>161</v>
      </c>
      <c r="B374" s="417"/>
      <c r="C374" s="417"/>
      <c r="D374" s="417"/>
      <c r="E374" s="417"/>
      <c r="F374" s="417"/>
      <c r="G374" s="56"/>
      <c r="H374" s="226"/>
      <c r="I374" s="13">
        <f>SUM(I373)</f>
        <v>5.0999999999999996</v>
      </c>
      <c r="J374" s="41">
        <f>SUM(J373)</f>
        <v>178500000</v>
      </c>
    </row>
    <row r="375" spans="1:10" s="1" customFormat="1" ht="18" x14ac:dyDescent="0.2">
      <c r="A375" s="410" t="s">
        <v>161</v>
      </c>
      <c r="B375" s="411"/>
      <c r="C375" s="411"/>
      <c r="D375" s="411"/>
      <c r="E375" s="411"/>
      <c r="F375" s="412"/>
      <c r="G375" s="342"/>
      <c r="H375" s="343"/>
      <c r="I375" s="344">
        <f>+I374</f>
        <v>5.0999999999999996</v>
      </c>
      <c r="J375" s="207">
        <f>+J374</f>
        <v>178500000</v>
      </c>
    </row>
    <row r="376" spans="1:10" s="2" customFormat="1" x14ac:dyDescent="0.2">
      <c r="A376" s="3"/>
      <c r="B376" s="9"/>
      <c r="C376" s="9"/>
      <c r="D376" s="76"/>
      <c r="E376" s="87"/>
      <c r="F376" s="87"/>
      <c r="G376" s="46"/>
      <c r="H376" s="9"/>
      <c r="I376" s="4"/>
      <c r="J376" s="57"/>
    </row>
    <row r="377" spans="1:10" s="2" customFormat="1" x14ac:dyDescent="0.2">
      <c r="A377" s="432" t="s">
        <v>162</v>
      </c>
      <c r="B377" s="433"/>
      <c r="C377" s="253"/>
      <c r="D377" s="253"/>
      <c r="E377" s="359"/>
      <c r="F377" s="359"/>
      <c r="G377" s="359"/>
      <c r="H377" s="253"/>
      <c r="I377" s="296"/>
      <c r="J377" s="254"/>
    </row>
    <row r="378" spans="1:10" s="2" customFormat="1" x14ac:dyDescent="0.2">
      <c r="A378" s="418" t="s">
        <v>782</v>
      </c>
      <c r="B378" s="419"/>
      <c r="C378" s="419"/>
      <c r="D378" s="419"/>
      <c r="E378" s="419"/>
      <c r="F378" s="419"/>
      <c r="G378" s="419"/>
      <c r="H378" s="419"/>
      <c r="I378" s="419"/>
      <c r="J378" s="420"/>
    </row>
    <row r="379" spans="1:10" s="2" customFormat="1" x14ac:dyDescent="0.2">
      <c r="A379" s="427" t="s">
        <v>163</v>
      </c>
      <c r="B379" s="428"/>
      <c r="C379" s="428"/>
      <c r="D379" s="428"/>
      <c r="E379" s="428"/>
      <c r="F379" s="428"/>
      <c r="G379" s="428"/>
      <c r="H379" s="428"/>
      <c r="I379" s="428"/>
      <c r="J379" s="429"/>
    </row>
    <row r="380" spans="1:10" s="2" customFormat="1" x14ac:dyDescent="0.2">
      <c r="A380" s="30" t="s">
        <v>10</v>
      </c>
      <c r="B380" s="22" t="s">
        <v>164</v>
      </c>
      <c r="C380" s="25"/>
      <c r="D380" s="60" t="s">
        <v>89</v>
      </c>
      <c r="E380" s="98">
        <v>194450</v>
      </c>
      <c r="F380" s="47"/>
      <c r="G380" s="40">
        <f>+E380+F380</f>
        <v>194450</v>
      </c>
      <c r="H380" s="99"/>
      <c r="I380" s="21">
        <v>3000</v>
      </c>
      <c r="J380" s="40">
        <f>((+I380-H380)*(G380))</f>
        <v>583350000</v>
      </c>
    </row>
    <row r="381" spans="1:10" s="2" customFormat="1" x14ac:dyDescent="0.2">
      <c r="A381" s="417" t="s">
        <v>165</v>
      </c>
      <c r="B381" s="417"/>
      <c r="C381" s="417"/>
      <c r="D381" s="417"/>
      <c r="E381" s="417"/>
      <c r="F381" s="417"/>
      <c r="G381" s="56"/>
      <c r="H381" s="226"/>
      <c r="I381" s="13">
        <f>+I380</f>
        <v>3000</v>
      </c>
      <c r="J381" s="41">
        <f>+J380</f>
        <v>583350000</v>
      </c>
    </row>
    <row r="382" spans="1:10" s="2" customFormat="1" ht="18" x14ac:dyDescent="0.2">
      <c r="A382" s="410" t="s">
        <v>793</v>
      </c>
      <c r="B382" s="411"/>
      <c r="C382" s="411"/>
      <c r="D382" s="411"/>
      <c r="E382" s="411"/>
      <c r="F382" s="412"/>
      <c r="G382" s="185"/>
      <c r="H382" s="228"/>
      <c r="I382" s="310">
        <f>+I381</f>
        <v>3000</v>
      </c>
      <c r="J382" s="207">
        <f>+J381</f>
        <v>583350000</v>
      </c>
    </row>
    <row r="383" spans="1:10" s="2" customFormat="1" x14ac:dyDescent="0.2">
      <c r="A383" s="3"/>
      <c r="B383" s="9"/>
      <c r="C383" s="9"/>
      <c r="D383" s="76"/>
      <c r="E383" s="87"/>
      <c r="F383" s="87"/>
      <c r="G383" s="46"/>
      <c r="H383" s="9"/>
      <c r="I383" s="4"/>
      <c r="J383" s="57"/>
    </row>
    <row r="384" spans="1:10" s="208" customFormat="1" x14ac:dyDescent="0.2">
      <c r="A384" s="414" t="s">
        <v>166</v>
      </c>
      <c r="B384" s="415"/>
      <c r="C384" s="282"/>
      <c r="D384" s="282"/>
      <c r="E384" s="380"/>
      <c r="F384" s="380"/>
      <c r="G384" s="380"/>
      <c r="H384" s="282"/>
      <c r="I384" s="140"/>
      <c r="J384" s="283"/>
    </row>
    <row r="385" spans="1:10" s="208" customFormat="1" x14ac:dyDescent="0.2">
      <c r="A385" s="414" t="s">
        <v>167</v>
      </c>
      <c r="B385" s="415"/>
      <c r="C385" s="282"/>
      <c r="D385" s="282"/>
      <c r="E385" s="380"/>
      <c r="F385" s="380"/>
      <c r="G385" s="380"/>
      <c r="H385" s="282"/>
      <c r="I385" s="140"/>
      <c r="J385" s="283"/>
    </row>
    <row r="386" spans="1:10" s="2" customFormat="1" x14ac:dyDescent="0.2">
      <c r="A386" s="418" t="s">
        <v>783</v>
      </c>
      <c r="B386" s="419"/>
      <c r="C386" s="419"/>
      <c r="D386" s="419"/>
      <c r="E386" s="419"/>
      <c r="F386" s="419"/>
      <c r="G386" s="419"/>
      <c r="H386" s="419"/>
      <c r="I386" s="419"/>
      <c r="J386" s="420"/>
    </row>
    <row r="387" spans="1:10" s="2" customFormat="1" x14ac:dyDescent="0.2">
      <c r="A387" s="222" t="s">
        <v>794</v>
      </c>
      <c r="B387" s="223"/>
      <c r="C387" s="223"/>
      <c r="D387" s="223"/>
      <c r="E387" s="381"/>
      <c r="F387" s="184"/>
      <c r="G387" s="184"/>
      <c r="H387" s="223"/>
      <c r="I387" s="223"/>
      <c r="J387" s="224"/>
    </row>
    <row r="388" spans="1:10" s="2" customFormat="1" x14ac:dyDescent="0.2">
      <c r="A388" s="158" t="s">
        <v>10</v>
      </c>
      <c r="B388" s="284" t="s">
        <v>168</v>
      </c>
      <c r="C388" s="159"/>
      <c r="D388" s="160" t="s">
        <v>109</v>
      </c>
      <c r="E388" s="382">
        <v>79500000</v>
      </c>
      <c r="F388" s="47"/>
      <c r="G388" s="162">
        <f t="shared" ref="G388" si="66">+E388+F388</f>
        <v>79500000</v>
      </c>
      <c r="H388" s="163"/>
      <c r="I388" s="164">
        <v>12</v>
      </c>
      <c r="J388" s="161">
        <f>((+I388-H388)*(G388))</f>
        <v>954000000</v>
      </c>
    </row>
    <row r="389" spans="1:10" s="2" customFormat="1" x14ac:dyDescent="0.2">
      <c r="A389" s="417" t="s">
        <v>169</v>
      </c>
      <c r="B389" s="417"/>
      <c r="C389" s="417"/>
      <c r="D389" s="417"/>
      <c r="E389" s="417"/>
      <c r="F389" s="417"/>
      <c r="G389" s="56"/>
      <c r="H389" s="226"/>
      <c r="I389" s="13">
        <f>+I388</f>
        <v>12</v>
      </c>
      <c r="J389" s="41">
        <f>+J388</f>
        <v>954000000</v>
      </c>
    </row>
    <row r="390" spans="1:10" s="1" customFormat="1" ht="18" x14ac:dyDescent="0.2">
      <c r="A390" s="410" t="s">
        <v>169</v>
      </c>
      <c r="B390" s="411"/>
      <c r="C390" s="411"/>
      <c r="D390" s="411"/>
      <c r="E390" s="411"/>
      <c r="F390" s="412"/>
      <c r="G390" s="323"/>
      <c r="H390" s="231"/>
      <c r="I390" s="310">
        <f>+I389</f>
        <v>12</v>
      </c>
      <c r="J390" s="207">
        <f>+J389</f>
        <v>954000000</v>
      </c>
    </row>
    <row r="391" spans="1:10" s="2" customFormat="1" x14ac:dyDescent="0.2">
      <c r="A391" s="3"/>
      <c r="B391" s="9"/>
      <c r="C391" s="9"/>
      <c r="D391" s="76"/>
      <c r="E391" s="87"/>
      <c r="F391" s="87"/>
      <c r="G391" s="46"/>
      <c r="H391" s="9"/>
      <c r="I391" s="4"/>
      <c r="J391" s="57"/>
    </row>
    <row r="392" spans="1:10" s="2" customFormat="1" x14ac:dyDescent="0.2">
      <c r="A392" s="418" t="s">
        <v>784</v>
      </c>
      <c r="B392" s="419"/>
      <c r="C392" s="419"/>
      <c r="D392" s="419"/>
      <c r="E392" s="419"/>
      <c r="F392" s="419"/>
      <c r="G392" s="419"/>
      <c r="H392" s="419"/>
      <c r="I392" s="419"/>
      <c r="J392" s="420"/>
    </row>
    <row r="393" spans="1:10" s="2" customFormat="1" x14ac:dyDescent="0.2">
      <c r="A393" s="222" t="s">
        <v>170</v>
      </c>
      <c r="B393" s="223"/>
      <c r="C393" s="223"/>
      <c r="D393" s="223"/>
      <c r="E393" s="184"/>
      <c r="F393" s="184"/>
      <c r="G393" s="184"/>
      <c r="H393" s="223"/>
      <c r="I393" s="140"/>
      <c r="J393" s="224"/>
    </row>
    <row r="394" spans="1:10" s="2" customFormat="1" x14ac:dyDescent="0.2">
      <c r="A394" s="83" t="s">
        <v>10</v>
      </c>
      <c r="B394" s="84" t="s">
        <v>171</v>
      </c>
      <c r="C394" s="78"/>
      <c r="D394" s="17" t="s">
        <v>89</v>
      </c>
      <c r="E394" s="52">
        <v>13688000</v>
      </c>
      <c r="F394" s="47">
        <f>E394*0.06</f>
        <v>821280</v>
      </c>
      <c r="G394" s="48">
        <f t="shared" ref="G394" si="67">+E394+F394</f>
        <v>14509280</v>
      </c>
      <c r="H394" s="78"/>
      <c r="I394" s="24">
        <v>20</v>
      </c>
      <c r="J394" s="40">
        <f>((+I394-H394)*(G394))</f>
        <v>290185600</v>
      </c>
    </row>
    <row r="395" spans="1:10" s="2" customFormat="1" x14ac:dyDescent="0.2">
      <c r="A395" s="83" t="s">
        <v>11</v>
      </c>
      <c r="B395" s="84" t="s">
        <v>172</v>
      </c>
      <c r="C395" s="78"/>
      <c r="D395" s="17" t="s">
        <v>89</v>
      </c>
      <c r="E395" s="52">
        <v>545000</v>
      </c>
      <c r="F395" s="47">
        <f t="shared" ref="F395" si="68">E395*0.06</f>
        <v>32700</v>
      </c>
      <c r="G395" s="48">
        <f t="shared" ref="G395" si="69">+E395+F395</f>
        <v>577700</v>
      </c>
      <c r="H395" s="78"/>
      <c r="I395" s="24">
        <v>160</v>
      </c>
      <c r="J395" s="40">
        <f>((+I395-H395)*(G395))</f>
        <v>92432000</v>
      </c>
    </row>
    <row r="396" spans="1:10" s="2" customFormat="1" x14ac:dyDescent="0.2">
      <c r="A396" s="83" t="s">
        <v>12</v>
      </c>
      <c r="B396" s="103" t="s">
        <v>173</v>
      </c>
      <c r="C396" s="78"/>
      <c r="D396" s="17" t="s">
        <v>89</v>
      </c>
      <c r="E396" s="52">
        <v>20000</v>
      </c>
      <c r="F396" s="47">
        <f>E396*0.06</f>
        <v>1200</v>
      </c>
      <c r="G396" s="48">
        <f>+E396+F396</f>
        <v>21200</v>
      </c>
      <c r="H396" s="78"/>
      <c r="I396" s="24">
        <v>60</v>
      </c>
      <c r="J396" s="40">
        <f>((+I396-H396)*(G396))</f>
        <v>1272000</v>
      </c>
    </row>
    <row r="397" spans="1:10" s="2" customFormat="1" x14ac:dyDescent="0.2">
      <c r="A397" s="2">
        <v>4</v>
      </c>
      <c r="B397" s="165" t="s">
        <v>565</v>
      </c>
      <c r="C397" s="166"/>
      <c r="D397" s="166" t="s">
        <v>566</v>
      </c>
      <c r="E397" s="383">
        <v>45500</v>
      </c>
      <c r="F397" s="383">
        <f>+E397*0.06</f>
        <v>2730</v>
      </c>
      <c r="G397" s="383">
        <f>+E397+F397</f>
        <v>48230</v>
      </c>
      <c r="I397" s="21">
        <v>100</v>
      </c>
      <c r="J397" s="40">
        <f>((+I397-H397)*(G397))</f>
        <v>4823000</v>
      </c>
    </row>
    <row r="398" spans="1:10" s="2" customFormat="1" x14ac:dyDescent="0.2">
      <c r="A398" s="417" t="s">
        <v>174</v>
      </c>
      <c r="B398" s="417"/>
      <c r="C398" s="417"/>
      <c r="D398" s="417"/>
      <c r="E398" s="417"/>
      <c r="F398" s="417"/>
      <c r="G398" s="56"/>
      <c r="H398" s="226"/>
      <c r="I398" s="13">
        <f>SUM(I394:I397)</f>
        <v>340</v>
      </c>
      <c r="J398" s="41">
        <f>SUM(J394:J397)</f>
        <v>388712600</v>
      </c>
    </row>
    <row r="399" spans="1:10" s="2" customFormat="1" x14ac:dyDescent="0.2">
      <c r="A399" s="78"/>
      <c r="B399" s="78"/>
      <c r="C399" s="78"/>
      <c r="D399" s="78"/>
      <c r="E399" s="384"/>
      <c r="F399" s="384"/>
      <c r="G399" s="384"/>
      <c r="H399" s="78"/>
      <c r="I399" s="8"/>
      <c r="J399" s="78"/>
    </row>
    <row r="400" spans="1:10" s="2" customFormat="1" x14ac:dyDescent="0.2">
      <c r="A400" s="222" t="s">
        <v>175</v>
      </c>
      <c r="B400" s="223"/>
      <c r="C400" s="223"/>
      <c r="D400" s="223"/>
      <c r="E400" s="184"/>
      <c r="F400" s="184"/>
      <c r="G400" s="184"/>
      <c r="H400" s="223"/>
      <c r="I400" s="140"/>
      <c r="J400" s="224"/>
    </row>
    <row r="401" spans="1:10" x14ac:dyDescent="0.2">
      <c r="A401" s="83" t="s">
        <v>10</v>
      </c>
      <c r="B401" s="84" t="s">
        <v>176</v>
      </c>
      <c r="C401" s="78"/>
      <c r="D401" s="17" t="s">
        <v>89</v>
      </c>
      <c r="E401" s="52">
        <v>5600</v>
      </c>
      <c r="F401" s="47">
        <f>E401*0.06</f>
        <v>336</v>
      </c>
      <c r="G401" s="48">
        <f>+E401+F401</f>
        <v>5936</v>
      </c>
      <c r="H401" s="78"/>
      <c r="I401" s="21">
        <v>120</v>
      </c>
      <c r="J401" s="40">
        <f>((+I401-H401)*(G401))</f>
        <v>712320</v>
      </c>
    </row>
    <row r="402" spans="1:10" x14ac:dyDescent="0.2">
      <c r="A402" s="417" t="s">
        <v>177</v>
      </c>
      <c r="B402" s="417"/>
      <c r="C402" s="417"/>
      <c r="D402" s="417"/>
      <c r="E402" s="417"/>
      <c r="F402" s="417"/>
      <c r="G402" s="56"/>
      <c r="H402" s="226"/>
      <c r="I402" s="13">
        <f>SUM(I401:I401)</f>
        <v>120</v>
      </c>
      <c r="J402" s="41">
        <f>SUM(J401:J401)</f>
        <v>712320</v>
      </c>
    </row>
    <row r="403" spans="1:10" s="350" customFormat="1" ht="18" x14ac:dyDescent="0.2">
      <c r="A403" s="101"/>
      <c r="B403" s="446" t="s">
        <v>174</v>
      </c>
      <c r="C403" s="447"/>
      <c r="D403" s="447"/>
      <c r="E403" s="447"/>
      <c r="F403" s="447"/>
      <c r="G403" s="448"/>
      <c r="H403" s="102"/>
      <c r="I403" s="328">
        <f>+I398+I402</f>
        <v>460</v>
      </c>
      <c r="J403" s="149">
        <f>+J398+J402</f>
        <v>389424920</v>
      </c>
    </row>
    <row r="404" spans="1:10" x14ac:dyDescent="0.2">
      <c r="A404" s="449"/>
      <c r="B404" s="449"/>
      <c r="C404" s="449"/>
      <c r="D404" s="449"/>
      <c r="E404" s="449"/>
      <c r="F404" s="449"/>
      <c r="G404" s="449"/>
      <c r="H404" s="12"/>
      <c r="I404" s="24"/>
      <c r="J404" s="43"/>
    </row>
    <row r="405" spans="1:10" x14ac:dyDescent="0.2">
      <c r="A405" s="219" t="s">
        <v>796</v>
      </c>
      <c r="B405" s="220"/>
      <c r="C405" s="220"/>
      <c r="D405" s="220"/>
      <c r="E405" s="385"/>
      <c r="F405" s="385"/>
      <c r="G405" s="385"/>
      <c r="H405" s="220"/>
      <c r="I405" s="296"/>
      <c r="J405" s="221"/>
    </row>
    <row r="406" spans="1:10" x14ac:dyDescent="0.2">
      <c r="A406" s="222" t="s">
        <v>795</v>
      </c>
      <c r="B406" s="223"/>
      <c r="C406" s="223"/>
      <c r="D406" s="223"/>
      <c r="E406" s="184"/>
      <c r="F406" s="184"/>
      <c r="G406" s="184"/>
      <c r="H406" s="223"/>
      <c r="I406" s="140"/>
      <c r="J406" s="224"/>
    </row>
    <row r="407" spans="1:10" x14ac:dyDescent="0.2">
      <c r="A407" s="17">
        <v>1</v>
      </c>
      <c r="B407" s="187" t="s">
        <v>178</v>
      </c>
      <c r="C407" s="78"/>
      <c r="D407" s="105" t="s">
        <v>179</v>
      </c>
      <c r="E407" s="188">
        <v>400000</v>
      </c>
      <c r="F407" s="47">
        <f t="shared" ref="F407:F420" si="70">E407*0.06</f>
        <v>24000</v>
      </c>
      <c r="G407" s="48">
        <f t="shared" ref="G407:G420" si="71">+E407+F407</f>
        <v>424000</v>
      </c>
      <c r="H407" s="12"/>
      <c r="I407" s="305">
        <v>2</v>
      </c>
      <c r="J407" s="40">
        <f t="shared" ref="J407:J420" si="72">((+I407-H407)*(G407))</f>
        <v>848000</v>
      </c>
    </row>
    <row r="408" spans="1:10" x14ac:dyDescent="0.2">
      <c r="A408" s="17">
        <v>2</v>
      </c>
      <c r="B408" s="187" t="s">
        <v>180</v>
      </c>
      <c r="C408" s="78"/>
      <c r="D408" s="105" t="s">
        <v>179</v>
      </c>
      <c r="E408" s="188">
        <v>400000</v>
      </c>
      <c r="F408" s="47">
        <f t="shared" si="70"/>
        <v>24000</v>
      </c>
      <c r="G408" s="48">
        <f t="shared" si="71"/>
        <v>424000</v>
      </c>
      <c r="H408" s="12"/>
      <c r="I408" s="305">
        <v>2</v>
      </c>
      <c r="J408" s="40">
        <f t="shared" si="72"/>
        <v>848000</v>
      </c>
    </row>
    <row r="409" spans="1:10" x14ac:dyDescent="0.2">
      <c r="A409" s="17">
        <v>3</v>
      </c>
      <c r="B409" s="187" t="s">
        <v>181</v>
      </c>
      <c r="C409" s="78"/>
      <c r="D409" s="105" t="s">
        <v>179</v>
      </c>
      <c r="E409" s="188">
        <v>400000</v>
      </c>
      <c r="F409" s="47">
        <f t="shared" si="70"/>
        <v>24000</v>
      </c>
      <c r="G409" s="48">
        <f t="shared" si="71"/>
        <v>424000</v>
      </c>
      <c r="H409" s="12"/>
      <c r="I409" s="305">
        <v>2</v>
      </c>
      <c r="J409" s="40">
        <f t="shared" si="72"/>
        <v>848000</v>
      </c>
    </row>
    <row r="410" spans="1:10" x14ac:dyDescent="0.2">
      <c r="A410" s="17">
        <v>4</v>
      </c>
      <c r="B410" s="187" t="s">
        <v>182</v>
      </c>
      <c r="C410" s="78"/>
      <c r="D410" s="105" t="s">
        <v>179</v>
      </c>
      <c r="E410" s="188">
        <v>400000</v>
      </c>
      <c r="F410" s="47">
        <f t="shared" si="70"/>
        <v>24000</v>
      </c>
      <c r="G410" s="48">
        <f t="shared" si="71"/>
        <v>424000</v>
      </c>
      <c r="H410" s="12"/>
      <c r="I410" s="305">
        <v>2</v>
      </c>
      <c r="J410" s="40">
        <f t="shared" si="72"/>
        <v>848000</v>
      </c>
    </row>
    <row r="411" spans="1:10" x14ac:dyDescent="0.2">
      <c r="A411" s="17">
        <v>5</v>
      </c>
      <c r="B411" s="187" t="s">
        <v>183</v>
      </c>
      <c r="C411" s="78"/>
      <c r="D411" s="105" t="s">
        <v>179</v>
      </c>
      <c r="E411" s="188">
        <v>400000</v>
      </c>
      <c r="F411" s="47">
        <f t="shared" si="70"/>
        <v>24000</v>
      </c>
      <c r="G411" s="48">
        <f t="shared" si="71"/>
        <v>424000</v>
      </c>
      <c r="H411" s="12"/>
      <c r="I411" s="305">
        <v>2</v>
      </c>
      <c r="J411" s="40">
        <f t="shared" si="72"/>
        <v>848000</v>
      </c>
    </row>
    <row r="412" spans="1:10" x14ac:dyDescent="0.2">
      <c r="A412" s="17">
        <v>6</v>
      </c>
      <c r="B412" s="187" t="s">
        <v>184</v>
      </c>
      <c r="C412" s="78"/>
      <c r="D412" s="105" t="s">
        <v>179</v>
      </c>
      <c r="E412" s="188">
        <v>400000</v>
      </c>
      <c r="F412" s="47">
        <f t="shared" si="70"/>
        <v>24000</v>
      </c>
      <c r="G412" s="48">
        <f t="shared" si="71"/>
        <v>424000</v>
      </c>
      <c r="H412" s="12"/>
      <c r="I412" s="305">
        <v>2</v>
      </c>
      <c r="J412" s="40">
        <f t="shared" si="72"/>
        <v>848000</v>
      </c>
    </row>
    <row r="413" spans="1:10" x14ac:dyDescent="0.2">
      <c r="A413" s="17">
        <v>7</v>
      </c>
      <c r="B413" s="187" t="s">
        <v>185</v>
      </c>
      <c r="C413" s="78"/>
      <c r="D413" s="105" t="s">
        <v>179</v>
      </c>
      <c r="E413" s="188">
        <v>400000</v>
      </c>
      <c r="F413" s="47">
        <f t="shared" si="70"/>
        <v>24000</v>
      </c>
      <c r="G413" s="48">
        <f t="shared" si="71"/>
        <v>424000</v>
      </c>
      <c r="H413" s="12"/>
      <c r="I413" s="305">
        <v>2</v>
      </c>
      <c r="J413" s="40">
        <f t="shared" si="72"/>
        <v>848000</v>
      </c>
    </row>
    <row r="414" spans="1:10" x14ac:dyDescent="0.2">
      <c r="A414" s="17">
        <v>8</v>
      </c>
      <c r="B414" s="187" t="s">
        <v>186</v>
      </c>
      <c r="C414" s="78"/>
      <c r="D414" s="105" t="s">
        <v>179</v>
      </c>
      <c r="E414" s="188">
        <v>400000</v>
      </c>
      <c r="F414" s="47">
        <f t="shared" si="70"/>
        <v>24000</v>
      </c>
      <c r="G414" s="48">
        <f t="shared" si="71"/>
        <v>424000</v>
      </c>
      <c r="H414" s="12"/>
      <c r="I414" s="305">
        <v>2</v>
      </c>
      <c r="J414" s="40">
        <f t="shared" si="72"/>
        <v>848000</v>
      </c>
    </row>
    <row r="415" spans="1:10" x14ac:dyDescent="0.2">
      <c r="A415" s="17">
        <v>9</v>
      </c>
      <c r="B415" s="187" t="s">
        <v>187</v>
      </c>
      <c r="C415" s="78"/>
      <c r="D415" s="105" t="s">
        <v>179</v>
      </c>
      <c r="E415" s="188">
        <v>400000</v>
      </c>
      <c r="F415" s="47">
        <f t="shared" si="70"/>
        <v>24000</v>
      </c>
      <c r="G415" s="48">
        <f t="shared" si="71"/>
        <v>424000</v>
      </c>
      <c r="H415" s="12"/>
      <c r="I415" s="21">
        <v>50</v>
      </c>
      <c r="J415" s="40">
        <f t="shared" si="72"/>
        <v>21200000</v>
      </c>
    </row>
    <row r="416" spans="1:10" x14ac:dyDescent="0.2">
      <c r="A416" s="17">
        <v>10</v>
      </c>
      <c r="B416" s="187" t="s">
        <v>188</v>
      </c>
      <c r="C416" s="78"/>
      <c r="D416" s="105" t="s">
        <v>179</v>
      </c>
      <c r="E416" s="188">
        <v>400000</v>
      </c>
      <c r="F416" s="47">
        <f t="shared" si="70"/>
        <v>24000</v>
      </c>
      <c r="G416" s="48">
        <f t="shared" si="71"/>
        <v>424000</v>
      </c>
      <c r="H416" s="12"/>
      <c r="I416" s="305">
        <v>2</v>
      </c>
      <c r="J416" s="40">
        <f t="shared" si="72"/>
        <v>848000</v>
      </c>
    </row>
    <row r="417" spans="1:10" x14ac:dyDescent="0.2">
      <c r="A417" s="17">
        <v>11</v>
      </c>
      <c r="B417" s="187" t="s">
        <v>189</v>
      </c>
      <c r="C417" s="78"/>
      <c r="D417" s="105" t="s">
        <v>179</v>
      </c>
      <c r="E417" s="188">
        <v>400000</v>
      </c>
      <c r="F417" s="47">
        <f t="shared" si="70"/>
        <v>24000</v>
      </c>
      <c r="G417" s="48">
        <f t="shared" si="71"/>
        <v>424000</v>
      </c>
      <c r="H417" s="12"/>
      <c r="I417" s="305">
        <v>2</v>
      </c>
      <c r="J417" s="40">
        <f t="shared" si="72"/>
        <v>848000</v>
      </c>
    </row>
    <row r="418" spans="1:10" x14ac:dyDescent="0.2">
      <c r="A418" s="17">
        <v>12</v>
      </c>
      <c r="B418" s="187" t="s">
        <v>190</v>
      </c>
      <c r="C418" s="78"/>
      <c r="D418" s="105" t="s">
        <v>179</v>
      </c>
      <c r="E418" s="188">
        <v>400000</v>
      </c>
      <c r="F418" s="47">
        <f t="shared" si="70"/>
        <v>24000</v>
      </c>
      <c r="G418" s="48">
        <f t="shared" si="71"/>
        <v>424000</v>
      </c>
      <c r="H418" s="12"/>
      <c r="I418" s="305">
        <v>5</v>
      </c>
      <c r="J418" s="40">
        <f t="shared" si="72"/>
        <v>2120000</v>
      </c>
    </row>
    <row r="419" spans="1:10" x14ac:dyDescent="0.2">
      <c r="A419" s="17">
        <v>13</v>
      </c>
      <c r="B419" s="167" t="s">
        <v>191</v>
      </c>
      <c r="C419" s="78"/>
      <c r="D419" s="17" t="s">
        <v>568</v>
      </c>
      <c r="E419" s="52">
        <v>65000</v>
      </c>
      <c r="F419" s="47">
        <f t="shared" si="70"/>
        <v>3900</v>
      </c>
      <c r="G419" s="48">
        <f t="shared" si="71"/>
        <v>68900</v>
      </c>
      <c r="H419" s="12"/>
      <c r="I419" s="24">
        <v>1</v>
      </c>
      <c r="J419" s="40">
        <f t="shared" si="72"/>
        <v>68900</v>
      </c>
    </row>
    <row r="420" spans="1:10" x14ac:dyDescent="0.2">
      <c r="A420" s="17">
        <v>14</v>
      </c>
      <c r="B420" s="84" t="s">
        <v>567</v>
      </c>
      <c r="C420" s="78"/>
      <c r="D420" s="17" t="s">
        <v>568</v>
      </c>
      <c r="E420" s="52">
        <v>300000</v>
      </c>
      <c r="F420" s="47">
        <f t="shared" si="70"/>
        <v>18000</v>
      </c>
      <c r="G420" s="48">
        <f t="shared" si="71"/>
        <v>318000</v>
      </c>
      <c r="H420" s="12"/>
      <c r="I420" s="24">
        <v>1</v>
      </c>
      <c r="J420" s="40">
        <f t="shared" si="72"/>
        <v>318000</v>
      </c>
    </row>
    <row r="421" spans="1:10" x14ac:dyDescent="0.2">
      <c r="A421" s="417" t="s">
        <v>192</v>
      </c>
      <c r="B421" s="417"/>
      <c r="C421" s="417"/>
      <c r="D421" s="417"/>
      <c r="E421" s="417"/>
      <c r="F421" s="417"/>
      <c r="G421" s="417"/>
      <c r="H421" s="104"/>
      <c r="I421" s="13">
        <f>SUM(I407:I420)</f>
        <v>77</v>
      </c>
      <c r="J421" s="41">
        <f>SUM(J407:J420)</f>
        <v>32186900</v>
      </c>
    </row>
    <row r="422" spans="1:10" x14ac:dyDescent="0.2">
      <c r="A422" s="74"/>
      <c r="B422" s="74"/>
      <c r="C422" s="74"/>
      <c r="D422" s="74"/>
      <c r="E422" s="58"/>
      <c r="F422" s="58"/>
      <c r="G422" s="58"/>
      <c r="H422" s="12"/>
      <c r="I422" s="8"/>
      <c r="J422" s="43"/>
    </row>
    <row r="423" spans="1:10" x14ac:dyDescent="0.2">
      <c r="A423" s="222" t="s">
        <v>193</v>
      </c>
      <c r="B423" s="223"/>
      <c r="C423" s="223"/>
      <c r="D423" s="223"/>
      <c r="E423" s="184"/>
      <c r="F423" s="184"/>
      <c r="G423" s="184"/>
      <c r="H423" s="223"/>
      <c r="I423" s="140"/>
      <c r="J423" s="224"/>
    </row>
    <row r="424" spans="1:10" ht="30" x14ac:dyDescent="0.2">
      <c r="A424" s="73" t="s">
        <v>10</v>
      </c>
      <c r="B424" s="25" t="s">
        <v>194</v>
      </c>
      <c r="C424" s="25"/>
      <c r="D424" s="19" t="s">
        <v>89</v>
      </c>
      <c r="E424" s="386">
        <f>1953440</f>
        <v>1953440</v>
      </c>
      <c r="F424" s="168">
        <f t="shared" ref="F424" si="73">E424*0.06</f>
        <v>117206.39999999999</v>
      </c>
      <c r="G424" s="48">
        <f t="shared" ref="G424" si="74">+E424+F424</f>
        <v>2070646.4</v>
      </c>
      <c r="H424" s="18"/>
      <c r="I424" s="107">
        <v>12</v>
      </c>
      <c r="J424" s="40">
        <f>((+I424-H424)*(G424))</f>
        <v>24847756.799999997</v>
      </c>
    </row>
    <row r="425" spans="1:10" x14ac:dyDescent="0.2">
      <c r="A425" s="417" t="s">
        <v>192</v>
      </c>
      <c r="B425" s="417"/>
      <c r="C425" s="417"/>
      <c r="D425" s="417"/>
      <c r="E425" s="417"/>
      <c r="F425" s="417"/>
      <c r="G425" s="417"/>
      <c r="H425" s="104"/>
      <c r="I425" s="13">
        <f>SUM(I424)</f>
        <v>12</v>
      </c>
      <c r="J425" s="41">
        <f>SUM(J424)</f>
        <v>24847756.799999997</v>
      </c>
    </row>
    <row r="426" spans="1:10" s="350" customFormat="1" ht="18" x14ac:dyDescent="0.2">
      <c r="A426" s="101"/>
      <c r="B426" s="446" t="s">
        <v>797</v>
      </c>
      <c r="C426" s="447"/>
      <c r="D426" s="447"/>
      <c r="E426" s="447"/>
      <c r="F426" s="447"/>
      <c r="G426" s="448"/>
      <c r="H426" s="102"/>
      <c r="I426" s="328">
        <f>+I421+I425</f>
        <v>89</v>
      </c>
      <c r="J426" s="351">
        <f>+J421+J425</f>
        <v>57034656.799999997</v>
      </c>
    </row>
    <row r="427" spans="1:10" x14ac:dyDescent="0.2">
      <c r="A427" s="3"/>
      <c r="B427" s="9"/>
      <c r="C427" s="9"/>
      <c r="D427" s="76"/>
      <c r="E427" s="87"/>
      <c r="F427" s="87"/>
      <c r="G427" s="46"/>
      <c r="H427" s="9"/>
      <c r="I427" s="4"/>
      <c r="J427" s="57"/>
    </row>
    <row r="428" spans="1:10" x14ac:dyDescent="0.2">
      <c r="A428" s="418" t="s">
        <v>798</v>
      </c>
      <c r="B428" s="419"/>
      <c r="C428" s="419"/>
      <c r="D428" s="419"/>
      <c r="E428" s="419"/>
      <c r="F428" s="419"/>
      <c r="G428" s="419"/>
      <c r="H428" s="419"/>
      <c r="I428" s="419"/>
      <c r="J428" s="420"/>
    </row>
    <row r="429" spans="1:10" x14ac:dyDescent="0.2">
      <c r="A429" s="227" t="s">
        <v>195</v>
      </c>
      <c r="B429" s="211"/>
      <c r="C429" s="211"/>
      <c r="D429" s="212"/>
      <c r="E429" s="213"/>
      <c r="F429" s="214"/>
      <c r="G429" s="206"/>
      <c r="H429" s="215"/>
      <c r="I429" s="216"/>
      <c r="J429" s="206"/>
    </row>
    <row r="430" spans="1:10" x14ac:dyDescent="0.2">
      <c r="A430" s="19">
        <v>1</v>
      </c>
      <c r="B430" s="22" t="s">
        <v>196</v>
      </c>
      <c r="C430" s="187"/>
      <c r="D430" s="19" t="s">
        <v>89</v>
      </c>
      <c r="E430" s="85">
        <v>1042971.1000000001</v>
      </c>
      <c r="F430" s="168">
        <f t="shared" ref="F430:F454" si="75">E430*0.06</f>
        <v>62578.266000000003</v>
      </c>
      <c r="G430" s="48">
        <f>+E430+F430</f>
        <v>1105549.3660000002</v>
      </c>
      <c r="H430" s="19"/>
      <c r="I430" s="306">
        <v>1</v>
      </c>
      <c r="J430" s="40">
        <f t="shared" ref="J430:J454" si="76">((+I430-H430)*(G430))</f>
        <v>1105549.3660000002</v>
      </c>
    </row>
    <row r="431" spans="1:10" x14ac:dyDescent="0.2">
      <c r="A431" s="19">
        <v>2</v>
      </c>
      <c r="B431" s="22" t="s">
        <v>197</v>
      </c>
      <c r="C431" s="187"/>
      <c r="D431" s="19" t="s">
        <v>89</v>
      </c>
      <c r="E431" s="85">
        <v>486700.06</v>
      </c>
      <c r="F431" s="168">
        <f t="shared" si="75"/>
        <v>29202.0036</v>
      </c>
      <c r="G431" s="48">
        <f t="shared" ref="G431:G453" si="77">+E431+F431</f>
        <v>515902.06359999999</v>
      </c>
      <c r="H431" s="19"/>
      <c r="I431" s="306">
        <v>1</v>
      </c>
      <c r="J431" s="40">
        <f t="shared" si="76"/>
        <v>515902.06359999999</v>
      </c>
    </row>
    <row r="432" spans="1:10" x14ac:dyDescent="0.2">
      <c r="A432" s="19">
        <v>3</v>
      </c>
      <c r="B432" s="22" t="s">
        <v>198</v>
      </c>
      <c r="C432" s="187"/>
      <c r="D432" s="19" t="s">
        <v>89</v>
      </c>
      <c r="E432" s="85">
        <v>3755198.4000000004</v>
      </c>
      <c r="F432" s="168">
        <f t="shared" si="75"/>
        <v>225311.90400000001</v>
      </c>
      <c r="G432" s="48">
        <f t="shared" si="77"/>
        <v>3980510.3040000005</v>
      </c>
      <c r="H432" s="19"/>
      <c r="I432" s="306">
        <v>1</v>
      </c>
      <c r="J432" s="40">
        <f t="shared" si="76"/>
        <v>3980510.3040000005</v>
      </c>
    </row>
    <row r="433" spans="1:10" x14ac:dyDescent="0.2">
      <c r="A433" s="19">
        <v>4</v>
      </c>
      <c r="B433" s="22" t="s">
        <v>199</v>
      </c>
      <c r="C433" s="187"/>
      <c r="D433" s="19" t="s">
        <v>89</v>
      </c>
      <c r="E433" s="85">
        <v>2683233.12</v>
      </c>
      <c r="F433" s="168">
        <f t="shared" si="75"/>
        <v>160993.9872</v>
      </c>
      <c r="G433" s="48">
        <f t="shared" si="77"/>
        <v>2844227.1072</v>
      </c>
      <c r="H433" s="19"/>
      <c r="I433" s="306">
        <v>3</v>
      </c>
      <c r="J433" s="40">
        <f t="shared" si="76"/>
        <v>8532681.3215999994</v>
      </c>
    </row>
    <row r="434" spans="1:10" x14ac:dyDescent="0.2">
      <c r="A434" s="19">
        <v>5</v>
      </c>
      <c r="B434" s="22" t="s">
        <v>200</v>
      </c>
      <c r="C434" s="187"/>
      <c r="D434" s="19" t="s">
        <v>89</v>
      </c>
      <c r="E434" s="85">
        <v>760630.56</v>
      </c>
      <c r="F434" s="168">
        <f t="shared" si="75"/>
        <v>45637.833599999998</v>
      </c>
      <c r="G434" s="48">
        <f t="shared" si="77"/>
        <v>806268.39360000007</v>
      </c>
      <c r="H434" s="19"/>
      <c r="I434" s="306">
        <v>1</v>
      </c>
      <c r="J434" s="40">
        <f t="shared" si="76"/>
        <v>806268.39360000007</v>
      </c>
    </row>
    <row r="435" spans="1:10" x14ac:dyDescent="0.2">
      <c r="A435" s="19">
        <v>6</v>
      </c>
      <c r="B435" s="22" t="s">
        <v>201</v>
      </c>
      <c r="C435" s="187"/>
      <c r="D435" s="19" t="s">
        <v>89</v>
      </c>
      <c r="E435" s="85">
        <v>532662.72</v>
      </c>
      <c r="F435" s="168">
        <f t="shared" si="75"/>
        <v>31959.763199999998</v>
      </c>
      <c r="G435" s="48">
        <f t="shared" si="77"/>
        <v>564622.48320000002</v>
      </c>
      <c r="H435" s="19"/>
      <c r="I435" s="306">
        <v>1</v>
      </c>
      <c r="J435" s="40">
        <f t="shared" si="76"/>
        <v>564622.48320000002</v>
      </c>
    </row>
    <row r="436" spans="1:10" x14ac:dyDescent="0.2">
      <c r="A436" s="19">
        <v>7</v>
      </c>
      <c r="B436" s="22" t="s">
        <v>202</v>
      </c>
      <c r="C436" s="187"/>
      <c r="D436" s="19" t="s">
        <v>89</v>
      </c>
      <c r="E436" s="85">
        <v>1693896.9600000002</v>
      </c>
      <c r="F436" s="168">
        <f t="shared" si="75"/>
        <v>101633.81760000001</v>
      </c>
      <c r="G436" s="48">
        <f t="shared" si="77"/>
        <v>1795530.7776000001</v>
      </c>
      <c r="H436" s="19"/>
      <c r="I436" s="306">
        <v>1</v>
      </c>
      <c r="J436" s="40">
        <f t="shared" si="76"/>
        <v>1795530.7776000001</v>
      </c>
    </row>
    <row r="437" spans="1:10" x14ac:dyDescent="0.2">
      <c r="A437" s="19">
        <v>8</v>
      </c>
      <c r="B437" s="22" t="s">
        <v>203</v>
      </c>
      <c r="C437" s="187"/>
      <c r="D437" s="19" t="s">
        <v>89</v>
      </c>
      <c r="E437" s="85">
        <v>2615137.66</v>
      </c>
      <c r="F437" s="168">
        <f>E437*0.06</f>
        <v>156908.25959999999</v>
      </c>
      <c r="G437" s="48">
        <f t="shared" si="77"/>
        <v>2772045.9196000001</v>
      </c>
      <c r="H437" s="19"/>
      <c r="I437" s="306">
        <v>2</v>
      </c>
      <c r="J437" s="40">
        <f t="shared" si="76"/>
        <v>5544091.8392000003</v>
      </c>
    </row>
    <row r="438" spans="1:10" x14ac:dyDescent="0.2">
      <c r="A438" s="19">
        <v>9</v>
      </c>
      <c r="B438" s="22" t="s">
        <v>204</v>
      </c>
      <c r="C438" s="187"/>
      <c r="D438" s="19" t="s">
        <v>89</v>
      </c>
      <c r="E438" s="85">
        <v>1176600</v>
      </c>
      <c r="F438" s="168">
        <f t="shared" si="75"/>
        <v>70596</v>
      </c>
      <c r="G438" s="48">
        <f t="shared" si="77"/>
        <v>1247196</v>
      </c>
      <c r="H438" s="19"/>
      <c r="I438" s="306">
        <v>1</v>
      </c>
      <c r="J438" s="40">
        <f t="shared" si="76"/>
        <v>1247196</v>
      </c>
    </row>
    <row r="439" spans="1:10" x14ac:dyDescent="0.2">
      <c r="A439" s="19">
        <v>10</v>
      </c>
      <c r="B439" s="22" t="s">
        <v>205</v>
      </c>
      <c r="C439" s="187"/>
      <c r="D439" s="19" t="s">
        <v>89</v>
      </c>
      <c r="E439" s="85">
        <v>1526400</v>
      </c>
      <c r="F439" s="168">
        <f t="shared" si="75"/>
        <v>91584</v>
      </c>
      <c r="G439" s="48">
        <f t="shared" si="77"/>
        <v>1617984</v>
      </c>
      <c r="H439" s="19"/>
      <c r="I439" s="306">
        <v>1</v>
      </c>
      <c r="J439" s="40">
        <f t="shared" si="76"/>
        <v>1617984</v>
      </c>
    </row>
    <row r="440" spans="1:10" x14ac:dyDescent="0.2">
      <c r="A440" s="19">
        <v>11</v>
      </c>
      <c r="B440" s="22" t="s">
        <v>206</v>
      </c>
      <c r="C440" s="187"/>
      <c r="D440" s="19" t="s">
        <v>89</v>
      </c>
      <c r="E440" s="85">
        <v>1939800</v>
      </c>
      <c r="F440" s="168">
        <f t="shared" si="75"/>
        <v>116388</v>
      </c>
      <c r="G440" s="48">
        <f t="shared" si="77"/>
        <v>2056188</v>
      </c>
      <c r="H440" s="19"/>
      <c r="I440" s="306">
        <v>3</v>
      </c>
      <c r="J440" s="40">
        <f t="shared" si="76"/>
        <v>6168564</v>
      </c>
    </row>
    <row r="441" spans="1:10" x14ac:dyDescent="0.2">
      <c r="A441" s="19">
        <v>12</v>
      </c>
      <c r="B441" s="22" t="s">
        <v>207</v>
      </c>
      <c r="C441" s="187"/>
      <c r="D441" s="19" t="s">
        <v>89</v>
      </c>
      <c r="E441" s="85">
        <v>884040</v>
      </c>
      <c r="F441" s="168">
        <f t="shared" si="75"/>
        <v>53042.400000000001</v>
      </c>
      <c r="G441" s="48">
        <f t="shared" si="77"/>
        <v>937082.4</v>
      </c>
      <c r="H441" s="19"/>
      <c r="I441" s="306">
        <v>4</v>
      </c>
      <c r="J441" s="40">
        <f t="shared" si="76"/>
        <v>3748329.6</v>
      </c>
    </row>
    <row r="442" spans="1:10" x14ac:dyDescent="0.2">
      <c r="A442" s="19">
        <v>13</v>
      </c>
      <c r="B442" s="22" t="s">
        <v>208</v>
      </c>
      <c r="C442" s="187"/>
      <c r="D442" s="19" t="s">
        <v>89</v>
      </c>
      <c r="E442" s="85">
        <v>2458879.8800000004</v>
      </c>
      <c r="F442" s="168">
        <f t="shared" si="75"/>
        <v>147532.79280000002</v>
      </c>
      <c r="G442" s="48">
        <f t="shared" si="77"/>
        <v>2606412.6728000003</v>
      </c>
      <c r="H442" s="19"/>
      <c r="I442" s="306">
        <v>2</v>
      </c>
      <c r="J442" s="40">
        <f t="shared" si="76"/>
        <v>5212825.3456000006</v>
      </c>
    </row>
    <row r="443" spans="1:10" x14ac:dyDescent="0.2">
      <c r="A443" s="19">
        <v>14</v>
      </c>
      <c r="B443" s="22" t="s">
        <v>209</v>
      </c>
      <c r="C443" s="187"/>
      <c r="D443" s="19" t="s">
        <v>89</v>
      </c>
      <c r="E443" s="85">
        <v>1081200</v>
      </c>
      <c r="F443" s="168">
        <f t="shared" si="75"/>
        <v>64872</v>
      </c>
      <c r="G443" s="48">
        <f t="shared" si="77"/>
        <v>1146072</v>
      </c>
      <c r="H443" s="19"/>
      <c r="I443" s="306">
        <v>2</v>
      </c>
      <c r="J443" s="40">
        <f t="shared" si="76"/>
        <v>2292144</v>
      </c>
    </row>
    <row r="444" spans="1:10" x14ac:dyDescent="0.2">
      <c r="A444" s="19">
        <v>15</v>
      </c>
      <c r="B444" s="22" t="s">
        <v>210</v>
      </c>
      <c r="C444" s="187"/>
      <c r="D444" s="19" t="s">
        <v>89</v>
      </c>
      <c r="E444" s="85">
        <v>165996</v>
      </c>
      <c r="F444" s="168">
        <f t="shared" si="75"/>
        <v>9959.76</v>
      </c>
      <c r="G444" s="48">
        <f t="shared" si="77"/>
        <v>175955.76</v>
      </c>
      <c r="H444" s="19"/>
      <c r="I444" s="306">
        <v>4</v>
      </c>
      <c r="J444" s="40">
        <f t="shared" si="76"/>
        <v>703823.04</v>
      </c>
    </row>
    <row r="445" spans="1:10" x14ac:dyDescent="0.2">
      <c r="A445" s="19">
        <v>16</v>
      </c>
      <c r="B445" s="22" t="s">
        <v>211</v>
      </c>
      <c r="C445" s="187"/>
      <c r="D445" s="19" t="s">
        <v>89</v>
      </c>
      <c r="E445" s="85">
        <v>389232</v>
      </c>
      <c r="F445" s="168">
        <f t="shared" si="75"/>
        <v>23353.919999999998</v>
      </c>
      <c r="G445" s="48">
        <f t="shared" si="77"/>
        <v>412585.92</v>
      </c>
      <c r="H445" s="19"/>
      <c r="I445" s="306">
        <v>2</v>
      </c>
      <c r="J445" s="40">
        <f t="shared" si="76"/>
        <v>825171.84</v>
      </c>
    </row>
    <row r="446" spans="1:10" x14ac:dyDescent="0.2">
      <c r="A446" s="19">
        <v>17</v>
      </c>
      <c r="B446" s="22" t="s">
        <v>212</v>
      </c>
      <c r="C446" s="187"/>
      <c r="D446" s="19" t="s">
        <v>89</v>
      </c>
      <c r="E446" s="85">
        <v>1039224</v>
      </c>
      <c r="F446" s="168">
        <f t="shared" si="75"/>
        <v>62353.439999999995</v>
      </c>
      <c r="G446" s="48">
        <f t="shared" si="77"/>
        <v>1101577.44</v>
      </c>
      <c r="H446" s="19"/>
      <c r="I446" s="306">
        <v>1</v>
      </c>
      <c r="J446" s="40">
        <f t="shared" si="76"/>
        <v>1101577.44</v>
      </c>
    </row>
    <row r="447" spans="1:10" x14ac:dyDescent="0.2">
      <c r="A447" s="19">
        <v>18</v>
      </c>
      <c r="B447" s="22" t="s">
        <v>213</v>
      </c>
      <c r="C447" s="187"/>
      <c r="D447" s="19" t="s">
        <v>89</v>
      </c>
      <c r="E447" s="85">
        <v>1710840</v>
      </c>
      <c r="F447" s="168">
        <f t="shared" si="75"/>
        <v>102650.4</v>
      </c>
      <c r="G447" s="48">
        <f t="shared" si="77"/>
        <v>1813490.4</v>
      </c>
      <c r="H447" s="19"/>
      <c r="I447" s="306">
        <v>3</v>
      </c>
      <c r="J447" s="40">
        <f t="shared" si="76"/>
        <v>5440471.1999999993</v>
      </c>
    </row>
    <row r="448" spans="1:10" x14ac:dyDescent="0.2">
      <c r="A448" s="19">
        <v>19</v>
      </c>
      <c r="B448" s="22" t="s">
        <v>214</v>
      </c>
      <c r="C448" s="187"/>
      <c r="D448" s="19" t="s">
        <v>215</v>
      </c>
      <c r="E448" s="85">
        <v>209880</v>
      </c>
      <c r="F448" s="168">
        <f t="shared" si="75"/>
        <v>12592.8</v>
      </c>
      <c r="G448" s="48">
        <f t="shared" si="77"/>
        <v>222472.8</v>
      </c>
      <c r="H448" s="19"/>
      <c r="I448" s="306">
        <f>3.06*4.88*1.5*2+6*4*1.5+4*4*1.5</f>
        <v>104.7984</v>
      </c>
      <c r="J448" s="40">
        <f t="shared" si="76"/>
        <v>23314793.483519997</v>
      </c>
    </row>
    <row r="449" spans="1:10" x14ac:dyDescent="0.2">
      <c r="A449" s="19">
        <v>20</v>
      </c>
      <c r="B449" s="22" t="s">
        <v>216</v>
      </c>
      <c r="C449" s="187"/>
      <c r="D449" s="19" t="s">
        <v>215</v>
      </c>
      <c r="E449" s="85">
        <v>60420</v>
      </c>
      <c r="F449" s="168">
        <f t="shared" si="75"/>
        <v>3625.2</v>
      </c>
      <c r="G449" s="48">
        <f t="shared" si="77"/>
        <v>64045.2</v>
      </c>
      <c r="H449" s="19"/>
      <c r="I449" s="306">
        <f>3.06*4.88*1.5*2+6*4*1.5+4*4*1.5</f>
        <v>104.7984</v>
      </c>
      <c r="J449" s="40">
        <f t="shared" si="76"/>
        <v>6711834.4876799993</v>
      </c>
    </row>
    <row r="450" spans="1:10" x14ac:dyDescent="0.2">
      <c r="A450" s="19">
        <v>21</v>
      </c>
      <c r="B450" s="22" t="s">
        <v>569</v>
      </c>
      <c r="C450" s="187"/>
      <c r="D450" s="19" t="s">
        <v>215</v>
      </c>
      <c r="E450" s="85">
        <v>66780</v>
      </c>
      <c r="F450" s="168">
        <f t="shared" si="75"/>
        <v>4006.7999999999997</v>
      </c>
      <c r="G450" s="48">
        <f t="shared" si="77"/>
        <v>70786.8</v>
      </c>
      <c r="H450" s="19"/>
      <c r="I450" s="306">
        <v>105</v>
      </c>
      <c r="J450" s="40">
        <f t="shared" si="76"/>
        <v>7432614</v>
      </c>
    </row>
    <row r="451" spans="1:10" x14ac:dyDescent="0.2">
      <c r="A451" s="19">
        <v>22</v>
      </c>
      <c r="B451" s="22" t="s">
        <v>217</v>
      </c>
      <c r="C451" s="187"/>
      <c r="D451" s="19" t="s">
        <v>89</v>
      </c>
      <c r="E451" s="85">
        <v>224025.7</v>
      </c>
      <c r="F451" s="168">
        <f t="shared" si="75"/>
        <v>13441.541999999999</v>
      </c>
      <c r="G451" s="48">
        <f t="shared" si="77"/>
        <v>237467.242</v>
      </c>
      <c r="H451" s="19"/>
      <c r="I451" s="306">
        <f>4+(320+155+700+70)/200</f>
        <v>10.225</v>
      </c>
      <c r="J451" s="40">
        <f t="shared" si="76"/>
        <v>2428102.5494499998</v>
      </c>
    </row>
    <row r="452" spans="1:10" x14ac:dyDescent="0.2">
      <c r="A452" s="19">
        <v>23</v>
      </c>
      <c r="B452" s="22" t="s">
        <v>218</v>
      </c>
      <c r="C452" s="187"/>
      <c r="D452" s="19" t="s">
        <v>89</v>
      </c>
      <c r="E452" s="85">
        <v>204792</v>
      </c>
      <c r="F452" s="168">
        <f t="shared" si="75"/>
        <v>12287.52</v>
      </c>
      <c r="G452" s="48">
        <f t="shared" si="77"/>
        <v>217079.52</v>
      </c>
      <c r="H452" s="19"/>
      <c r="I452" s="306">
        <v>10</v>
      </c>
      <c r="J452" s="40">
        <f t="shared" si="76"/>
        <v>2170795.1999999997</v>
      </c>
    </row>
    <row r="453" spans="1:10" x14ac:dyDescent="0.2">
      <c r="A453" s="19">
        <v>24</v>
      </c>
      <c r="B453" s="22" t="s">
        <v>219</v>
      </c>
      <c r="C453" s="187"/>
      <c r="D453" s="19" t="s">
        <v>89</v>
      </c>
      <c r="E453" s="85">
        <v>1036169.0800000001</v>
      </c>
      <c r="F453" s="168">
        <f t="shared" si="75"/>
        <v>62170.144800000002</v>
      </c>
      <c r="G453" s="48">
        <f t="shared" si="77"/>
        <v>1098339.2248</v>
      </c>
      <c r="H453" s="19"/>
      <c r="I453" s="306">
        <v>1</v>
      </c>
      <c r="J453" s="40">
        <f t="shared" si="76"/>
        <v>1098339.2248</v>
      </c>
    </row>
    <row r="454" spans="1:10" s="108" customFormat="1" x14ac:dyDescent="0.2">
      <c r="A454" s="19">
        <v>25</v>
      </c>
      <c r="B454" s="22" t="s">
        <v>220</v>
      </c>
      <c r="C454" s="187"/>
      <c r="D454" s="19" t="s">
        <v>89</v>
      </c>
      <c r="E454" s="288">
        <v>31800000</v>
      </c>
      <c r="F454" s="168">
        <f t="shared" si="75"/>
        <v>1908000</v>
      </c>
      <c r="G454" s="48">
        <f>+E454+F454</f>
        <v>33708000</v>
      </c>
      <c r="H454" s="19"/>
      <c r="I454" s="306">
        <v>1</v>
      </c>
      <c r="J454" s="40">
        <f t="shared" si="76"/>
        <v>33708000</v>
      </c>
    </row>
    <row r="455" spans="1:10" s="2" customFormat="1" x14ac:dyDescent="0.2">
      <c r="A455" s="417" t="s">
        <v>221</v>
      </c>
      <c r="B455" s="417"/>
      <c r="C455" s="417"/>
      <c r="D455" s="417"/>
      <c r="E455" s="417"/>
      <c r="F455" s="417"/>
      <c r="G455" s="417"/>
      <c r="H455" s="104"/>
      <c r="I455" s="13">
        <f>SUM(I430:I454)</f>
        <v>370.82180000000005</v>
      </c>
      <c r="J455" s="64">
        <f>SUM(J430:J454)</f>
        <v>128067721.95985001</v>
      </c>
    </row>
    <row r="456" spans="1:10" s="1" customFormat="1" ht="18" x14ac:dyDescent="0.2">
      <c r="A456" s="413" t="s">
        <v>221</v>
      </c>
      <c r="B456" s="413"/>
      <c r="C456" s="413"/>
      <c r="D456" s="413"/>
      <c r="E456" s="413"/>
      <c r="F456" s="413"/>
      <c r="G456" s="413"/>
      <c r="H456" s="106"/>
      <c r="I456" s="309">
        <f>+I455</f>
        <v>370.82180000000005</v>
      </c>
      <c r="J456" s="148">
        <f>+J455</f>
        <v>128067721.95985001</v>
      </c>
    </row>
    <row r="457" spans="1:10" s="2" customFormat="1" ht="12" customHeight="1" x14ac:dyDescent="0.2">
      <c r="A457" s="75"/>
      <c r="B457" s="76"/>
      <c r="C457" s="76"/>
      <c r="D457" s="76"/>
      <c r="E457" s="45"/>
      <c r="F457" s="45"/>
      <c r="G457" s="45"/>
      <c r="H457" s="11"/>
      <c r="I457" s="4"/>
      <c r="J457" s="35"/>
    </row>
    <row r="458" spans="1:10" x14ac:dyDescent="0.2">
      <c r="A458" s="418" t="s">
        <v>799</v>
      </c>
      <c r="B458" s="419"/>
      <c r="C458" s="419"/>
      <c r="D458" s="419"/>
      <c r="E458" s="419"/>
      <c r="F458" s="419"/>
      <c r="G458" s="419"/>
      <c r="H458" s="419"/>
      <c r="I458" s="419"/>
      <c r="J458" s="420"/>
    </row>
    <row r="459" spans="1:10" x14ac:dyDescent="0.2">
      <c r="A459" s="83" t="s">
        <v>10</v>
      </c>
      <c r="B459" s="22" t="s">
        <v>222</v>
      </c>
      <c r="C459" s="9"/>
      <c r="D459" s="20" t="s">
        <v>16</v>
      </c>
      <c r="E459" s="47">
        <v>7904000</v>
      </c>
      <c r="F459" s="47">
        <f>E459*0.06</f>
        <v>474240</v>
      </c>
      <c r="G459" s="48">
        <f t="shared" ref="G459:G465" si="78">+E459+F459</f>
        <v>8378240</v>
      </c>
      <c r="H459" s="9"/>
      <c r="I459" s="21">
        <v>1</v>
      </c>
      <c r="J459" s="40">
        <f t="shared" ref="J459:J465" si="79">((+I459-H459)*(G459))</f>
        <v>8378240</v>
      </c>
    </row>
    <row r="460" spans="1:10" x14ac:dyDescent="0.2">
      <c r="A460" s="83" t="s">
        <v>11</v>
      </c>
      <c r="B460" s="22" t="s">
        <v>223</v>
      </c>
      <c r="C460" s="9"/>
      <c r="D460" s="20" t="s">
        <v>16</v>
      </c>
      <c r="E460" s="47">
        <v>19760000</v>
      </c>
      <c r="F460" s="47">
        <f t="shared" ref="F460:F465" si="80">E460*0.06</f>
        <v>1185600</v>
      </c>
      <c r="G460" s="48">
        <f t="shared" si="78"/>
        <v>20945600</v>
      </c>
      <c r="H460" s="9"/>
      <c r="I460" s="21">
        <v>1</v>
      </c>
      <c r="J460" s="40">
        <f t="shared" si="79"/>
        <v>20945600</v>
      </c>
    </row>
    <row r="461" spans="1:10" x14ac:dyDescent="0.2">
      <c r="A461" s="83" t="s">
        <v>12</v>
      </c>
      <c r="B461" s="22" t="s">
        <v>224</v>
      </c>
      <c r="C461" s="9"/>
      <c r="D461" s="20" t="s">
        <v>16</v>
      </c>
      <c r="E461" s="47">
        <v>6448000</v>
      </c>
      <c r="F461" s="47">
        <f t="shared" si="80"/>
        <v>386880</v>
      </c>
      <c r="G461" s="48">
        <f t="shared" si="78"/>
        <v>6834880</v>
      </c>
      <c r="H461" s="9"/>
      <c r="I461" s="21">
        <v>1</v>
      </c>
      <c r="J461" s="40">
        <f t="shared" si="79"/>
        <v>6834880</v>
      </c>
    </row>
    <row r="462" spans="1:10" x14ac:dyDescent="0.2">
      <c r="A462" s="83" t="s">
        <v>61</v>
      </c>
      <c r="B462" s="22" t="s">
        <v>225</v>
      </c>
      <c r="C462" s="9"/>
      <c r="D462" s="20" t="s">
        <v>16</v>
      </c>
      <c r="E462" s="47">
        <v>16120000</v>
      </c>
      <c r="F462" s="47">
        <f t="shared" si="80"/>
        <v>967200</v>
      </c>
      <c r="G462" s="48">
        <f t="shared" si="78"/>
        <v>17087200</v>
      </c>
      <c r="H462" s="9"/>
      <c r="I462" s="21">
        <v>1</v>
      </c>
      <c r="J462" s="40">
        <f t="shared" si="79"/>
        <v>17087200</v>
      </c>
    </row>
    <row r="463" spans="1:10" x14ac:dyDescent="0.2">
      <c r="A463" s="83" t="s">
        <v>116</v>
      </c>
      <c r="B463" s="22" t="s">
        <v>226</v>
      </c>
      <c r="C463" s="9"/>
      <c r="D463" s="20" t="s">
        <v>16</v>
      </c>
      <c r="E463" s="47">
        <v>4056000</v>
      </c>
      <c r="F463" s="47">
        <f t="shared" si="80"/>
        <v>243360</v>
      </c>
      <c r="G463" s="48">
        <f t="shared" si="78"/>
        <v>4299360</v>
      </c>
      <c r="H463" s="9"/>
      <c r="I463" s="21">
        <v>1</v>
      </c>
      <c r="J463" s="40">
        <f t="shared" si="79"/>
        <v>4299360</v>
      </c>
    </row>
    <row r="464" spans="1:10" x14ac:dyDescent="0.2">
      <c r="A464" s="83" t="s">
        <v>117</v>
      </c>
      <c r="B464" s="22" t="s">
        <v>227</v>
      </c>
      <c r="C464" s="9"/>
      <c r="D464" s="20" t="s">
        <v>16</v>
      </c>
      <c r="E464" s="47">
        <v>8112000</v>
      </c>
      <c r="F464" s="47">
        <f t="shared" si="80"/>
        <v>486720</v>
      </c>
      <c r="G464" s="48">
        <f t="shared" si="78"/>
        <v>8598720</v>
      </c>
      <c r="H464" s="9"/>
      <c r="I464" s="21">
        <v>1</v>
      </c>
      <c r="J464" s="40">
        <f t="shared" si="79"/>
        <v>8598720</v>
      </c>
    </row>
    <row r="465" spans="1:11" x14ac:dyDescent="0.2">
      <c r="A465" s="83" t="s">
        <v>126</v>
      </c>
      <c r="B465" s="22" t="s">
        <v>228</v>
      </c>
      <c r="C465" s="9"/>
      <c r="D465" s="20" t="s">
        <v>16</v>
      </c>
      <c r="E465" s="47">
        <v>46800000</v>
      </c>
      <c r="F465" s="47">
        <f t="shared" si="80"/>
        <v>2808000</v>
      </c>
      <c r="G465" s="48">
        <f t="shared" si="78"/>
        <v>49608000</v>
      </c>
      <c r="H465" s="9"/>
      <c r="I465" s="21">
        <v>1</v>
      </c>
      <c r="J465" s="40">
        <f t="shared" si="79"/>
        <v>49608000</v>
      </c>
    </row>
    <row r="466" spans="1:11" x14ac:dyDescent="0.2">
      <c r="A466" s="417" t="s">
        <v>229</v>
      </c>
      <c r="B466" s="417"/>
      <c r="C466" s="417"/>
      <c r="D466" s="417"/>
      <c r="E466" s="417"/>
      <c r="F466" s="417"/>
      <c r="G466" s="56"/>
      <c r="H466" s="226"/>
      <c r="I466" s="13">
        <f>SUM(I459:I465)</f>
        <v>7</v>
      </c>
      <c r="J466" s="41">
        <f>SUM(J459:J465)</f>
        <v>115752000</v>
      </c>
    </row>
    <row r="467" spans="1:11" s="350" customFormat="1" ht="18" x14ac:dyDescent="0.2">
      <c r="A467" s="413" t="s">
        <v>229</v>
      </c>
      <c r="B467" s="413"/>
      <c r="C467" s="413"/>
      <c r="D467" s="413"/>
      <c r="E467" s="413"/>
      <c r="F467" s="413"/>
      <c r="G467" s="44"/>
      <c r="H467" s="225"/>
      <c r="I467" s="309">
        <f>+I466</f>
        <v>7</v>
      </c>
      <c r="J467" s="149">
        <f>+J466</f>
        <v>115752000</v>
      </c>
    </row>
    <row r="468" spans="1:11" x14ac:dyDescent="0.2">
      <c r="A468" s="109"/>
      <c r="B468" s="117"/>
      <c r="C468" s="78"/>
      <c r="D468" s="78"/>
      <c r="E468" s="384"/>
      <c r="F468" s="384"/>
      <c r="G468" s="384"/>
      <c r="H468" s="78"/>
      <c r="I468" s="60"/>
      <c r="J468" s="78"/>
    </row>
    <row r="469" spans="1:11" x14ac:dyDescent="0.2">
      <c r="A469" s="450" t="s">
        <v>800</v>
      </c>
      <c r="B469" s="450"/>
      <c r="C469" s="450"/>
      <c r="D469" s="450"/>
      <c r="E469" s="450"/>
      <c r="F469" s="450"/>
      <c r="G469" s="450"/>
      <c r="H469" s="450"/>
      <c r="I469" s="450"/>
      <c r="J469" s="450"/>
    </row>
    <row r="470" spans="1:11" s="203" customFormat="1" x14ac:dyDescent="0.2">
      <c r="A470" s="405" t="s">
        <v>275</v>
      </c>
      <c r="B470" s="405"/>
      <c r="C470" s="405"/>
      <c r="D470" s="405"/>
      <c r="E470" s="405"/>
      <c r="F470" s="405"/>
      <c r="G470" s="405"/>
      <c r="H470" s="405"/>
      <c r="I470" s="405"/>
      <c r="J470" s="405"/>
      <c r="K470" s="209"/>
    </row>
    <row r="471" spans="1:11" s="203" customFormat="1" x14ac:dyDescent="0.2">
      <c r="A471" s="141" t="s">
        <v>276</v>
      </c>
      <c r="B471" s="190" t="s">
        <v>277</v>
      </c>
      <c r="C471" s="137"/>
      <c r="D471" s="191" t="s">
        <v>16</v>
      </c>
      <c r="E471" s="192">
        <v>795.5</v>
      </c>
      <c r="F471" s="173">
        <f>E471*0.06</f>
        <v>47.73</v>
      </c>
      <c r="G471" s="162">
        <f t="shared" ref="G471:G534" si="81">+E471+F471</f>
        <v>843.23</v>
      </c>
      <c r="H471" s="193"/>
      <c r="I471" s="307">
        <v>36</v>
      </c>
      <c r="J471" s="161">
        <f t="shared" ref="J471:J534" si="82">((+I471-H471)*(G471))</f>
        <v>30356.28</v>
      </c>
      <c r="K471" s="209"/>
    </row>
    <row r="472" spans="1:11" s="203" customFormat="1" x14ac:dyDescent="0.2">
      <c r="A472" s="141" t="s">
        <v>278</v>
      </c>
      <c r="B472" s="190" t="s">
        <v>279</v>
      </c>
      <c r="C472" s="137"/>
      <c r="D472" s="191" t="s">
        <v>16</v>
      </c>
      <c r="E472" s="192">
        <v>1000.9</v>
      </c>
      <c r="F472" s="173">
        <f t="shared" ref="F472:F535" si="83">E472*0.06</f>
        <v>60.053999999999995</v>
      </c>
      <c r="G472" s="162">
        <f t="shared" si="81"/>
        <v>1060.954</v>
      </c>
      <c r="H472" s="193"/>
      <c r="I472" s="307">
        <v>36</v>
      </c>
      <c r="J472" s="161">
        <f t="shared" si="82"/>
        <v>38194.343999999997</v>
      </c>
      <c r="K472" s="209"/>
    </row>
    <row r="473" spans="1:11" s="203" customFormat="1" x14ac:dyDescent="0.2">
      <c r="A473" s="141" t="s">
        <v>280</v>
      </c>
      <c r="B473" s="190" t="s">
        <v>281</v>
      </c>
      <c r="C473" s="137"/>
      <c r="D473" s="191" t="s">
        <v>16</v>
      </c>
      <c r="E473" s="192">
        <v>149.4</v>
      </c>
      <c r="F473" s="173">
        <f t="shared" si="83"/>
        <v>8.9640000000000004</v>
      </c>
      <c r="G473" s="162">
        <f t="shared" si="81"/>
        <v>158.364</v>
      </c>
      <c r="H473" s="193"/>
      <c r="I473" s="307">
        <v>36</v>
      </c>
      <c r="J473" s="161">
        <f t="shared" si="82"/>
        <v>5701.1040000000003</v>
      </c>
      <c r="K473" s="209"/>
    </row>
    <row r="474" spans="1:11" s="203" customFormat="1" x14ac:dyDescent="0.2">
      <c r="A474" s="141" t="s">
        <v>282</v>
      </c>
      <c r="B474" s="190" t="s">
        <v>283</v>
      </c>
      <c r="C474" s="137"/>
      <c r="D474" s="191" t="s">
        <v>16</v>
      </c>
      <c r="E474" s="192">
        <v>260</v>
      </c>
      <c r="F474" s="173">
        <f t="shared" si="83"/>
        <v>15.6</v>
      </c>
      <c r="G474" s="162">
        <f t="shared" si="81"/>
        <v>275.60000000000002</v>
      </c>
      <c r="H474" s="193"/>
      <c r="I474" s="307">
        <v>36</v>
      </c>
      <c r="J474" s="161">
        <f t="shared" si="82"/>
        <v>9921.6</v>
      </c>
      <c r="K474" s="209"/>
    </row>
    <row r="475" spans="1:11" s="203" customFormat="1" x14ac:dyDescent="0.2">
      <c r="A475" s="141" t="s">
        <v>284</v>
      </c>
      <c r="B475" s="190" t="s">
        <v>285</v>
      </c>
      <c r="C475" s="137"/>
      <c r="D475" s="191" t="s">
        <v>16</v>
      </c>
      <c r="E475" s="192">
        <v>355</v>
      </c>
      <c r="F475" s="173">
        <f t="shared" si="83"/>
        <v>21.3</v>
      </c>
      <c r="G475" s="162">
        <f t="shared" si="81"/>
        <v>376.3</v>
      </c>
      <c r="H475" s="193"/>
      <c r="I475" s="307">
        <v>36</v>
      </c>
      <c r="J475" s="161">
        <f t="shared" si="82"/>
        <v>13546.800000000001</v>
      </c>
      <c r="K475" s="209"/>
    </row>
    <row r="476" spans="1:11" s="203" customFormat="1" x14ac:dyDescent="0.2">
      <c r="A476" s="141" t="s">
        <v>286</v>
      </c>
      <c r="B476" s="190" t="s">
        <v>287</v>
      </c>
      <c r="C476" s="137"/>
      <c r="D476" s="191" t="s">
        <v>16</v>
      </c>
      <c r="E476" s="192">
        <v>10650</v>
      </c>
      <c r="F476" s="173">
        <f t="shared" si="83"/>
        <v>639</v>
      </c>
      <c r="G476" s="162">
        <f t="shared" si="81"/>
        <v>11289</v>
      </c>
      <c r="H476" s="193"/>
      <c r="I476" s="307">
        <v>48</v>
      </c>
      <c r="J476" s="161">
        <f t="shared" si="82"/>
        <v>541872</v>
      </c>
      <c r="K476" s="209"/>
    </row>
    <row r="477" spans="1:11" s="203" customFormat="1" x14ac:dyDescent="0.2">
      <c r="A477" s="141" t="s">
        <v>288</v>
      </c>
      <c r="B477" s="190" t="s">
        <v>289</v>
      </c>
      <c r="C477" s="137"/>
      <c r="D477" s="191" t="s">
        <v>16</v>
      </c>
      <c r="E477" s="192">
        <v>149.4</v>
      </c>
      <c r="F477" s="173">
        <f t="shared" si="83"/>
        <v>8.9640000000000004</v>
      </c>
      <c r="G477" s="162">
        <f t="shared" si="81"/>
        <v>158.364</v>
      </c>
      <c r="H477" s="193"/>
      <c r="I477" s="307">
        <v>36</v>
      </c>
      <c r="J477" s="161">
        <f t="shared" si="82"/>
        <v>5701.1040000000003</v>
      </c>
      <c r="K477" s="209"/>
    </row>
    <row r="478" spans="1:11" s="203" customFormat="1" x14ac:dyDescent="0.2">
      <c r="A478" s="141" t="s">
        <v>290</v>
      </c>
      <c r="B478" s="190" t="s">
        <v>291</v>
      </c>
      <c r="C478" s="137"/>
      <c r="D478" s="191" t="s">
        <v>16</v>
      </c>
      <c r="E478" s="192">
        <v>149.4</v>
      </c>
      <c r="F478" s="173">
        <f t="shared" si="83"/>
        <v>8.9640000000000004</v>
      </c>
      <c r="G478" s="162">
        <f t="shared" si="81"/>
        <v>158.364</v>
      </c>
      <c r="H478" s="193"/>
      <c r="I478" s="307">
        <v>36</v>
      </c>
      <c r="J478" s="161">
        <f t="shared" si="82"/>
        <v>5701.1040000000003</v>
      </c>
      <c r="K478" s="209"/>
    </row>
    <row r="479" spans="1:11" x14ac:dyDescent="0.2">
      <c r="A479" s="141" t="s">
        <v>292</v>
      </c>
      <c r="B479" s="190" t="s">
        <v>293</v>
      </c>
      <c r="C479" s="137"/>
      <c r="D479" s="191" t="s">
        <v>16</v>
      </c>
      <c r="E479" s="192">
        <v>149.4</v>
      </c>
      <c r="F479" s="173">
        <f t="shared" si="83"/>
        <v>8.9640000000000004</v>
      </c>
      <c r="G479" s="162">
        <f t="shared" si="81"/>
        <v>158.364</v>
      </c>
      <c r="H479" s="193"/>
      <c r="I479" s="307">
        <v>36</v>
      </c>
      <c r="J479" s="161">
        <f t="shared" si="82"/>
        <v>5701.1040000000003</v>
      </c>
    </row>
    <row r="480" spans="1:11" x14ac:dyDescent="0.2">
      <c r="A480" s="141" t="s">
        <v>294</v>
      </c>
      <c r="B480" s="190" t="s">
        <v>295</v>
      </c>
      <c r="C480" s="137"/>
      <c r="D480" s="191" t="s">
        <v>16</v>
      </c>
      <c r="E480" s="192">
        <v>4120</v>
      </c>
      <c r="F480" s="173">
        <f t="shared" si="83"/>
        <v>247.2</v>
      </c>
      <c r="G480" s="162">
        <f t="shared" si="81"/>
        <v>4367.2</v>
      </c>
      <c r="H480" s="193"/>
      <c r="I480" s="307">
        <v>72</v>
      </c>
      <c r="J480" s="161">
        <f t="shared" si="82"/>
        <v>314438.39999999997</v>
      </c>
    </row>
    <row r="481" spans="1:10" x14ac:dyDescent="0.2">
      <c r="A481" s="141" t="s">
        <v>296</v>
      </c>
      <c r="B481" s="190" t="s">
        <v>297</v>
      </c>
      <c r="C481" s="137"/>
      <c r="D481" s="191" t="s">
        <v>16</v>
      </c>
      <c r="E481" s="192">
        <v>4420</v>
      </c>
      <c r="F481" s="173">
        <f t="shared" si="83"/>
        <v>265.2</v>
      </c>
      <c r="G481" s="162">
        <f t="shared" si="81"/>
        <v>4685.2</v>
      </c>
      <c r="H481" s="193"/>
      <c r="I481" s="307">
        <v>72</v>
      </c>
      <c r="J481" s="161">
        <f t="shared" si="82"/>
        <v>337334.39999999997</v>
      </c>
    </row>
    <row r="482" spans="1:10" x14ac:dyDescent="0.2">
      <c r="A482" s="141" t="s">
        <v>298</v>
      </c>
      <c r="B482" s="190" t="s">
        <v>299</v>
      </c>
      <c r="C482" s="137"/>
      <c r="D482" s="191" t="s">
        <v>16</v>
      </c>
      <c r="E482" s="192">
        <v>377.2</v>
      </c>
      <c r="F482" s="173">
        <f t="shared" si="83"/>
        <v>22.631999999999998</v>
      </c>
      <c r="G482" s="162">
        <f t="shared" si="81"/>
        <v>399.83199999999999</v>
      </c>
      <c r="H482" s="193"/>
      <c r="I482" s="307">
        <v>48</v>
      </c>
      <c r="J482" s="161">
        <f t="shared" si="82"/>
        <v>19191.936000000002</v>
      </c>
    </row>
    <row r="483" spans="1:10" x14ac:dyDescent="0.2">
      <c r="A483" s="141" t="s">
        <v>300</v>
      </c>
      <c r="B483" s="190" t="s">
        <v>301</v>
      </c>
      <c r="C483" s="137"/>
      <c r="D483" s="191" t="s">
        <v>16</v>
      </c>
      <c r="E483" s="192">
        <v>610</v>
      </c>
      <c r="F483" s="173">
        <f t="shared" si="83"/>
        <v>36.6</v>
      </c>
      <c r="G483" s="162">
        <f t="shared" si="81"/>
        <v>646.6</v>
      </c>
      <c r="H483" s="193"/>
      <c r="I483" s="307">
        <v>36</v>
      </c>
      <c r="J483" s="161">
        <f t="shared" si="82"/>
        <v>23277.600000000002</v>
      </c>
    </row>
    <row r="484" spans="1:10" x14ac:dyDescent="0.2">
      <c r="A484" s="141" t="s">
        <v>302</v>
      </c>
      <c r="B484" s="190" t="s">
        <v>615</v>
      </c>
      <c r="C484" s="137"/>
      <c r="D484" s="191" t="s">
        <v>16</v>
      </c>
      <c r="E484" s="192">
        <v>610</v>
      </c>
      <c r="F484" s="173">
        <f t="shared" si="83"/>
        <v>36.6</v>
      </c>
      <c r="G484" s="162">
        <f t="shared" si="81"/>
        <v>646.6</v>
      </c>
      <c r="H484" s="193"/>
      <c r="I484" s="307">
        <v>36</v>
      </c>
      <c r="J484" s="161">
        <f t="shared" si="82"/>
        <v>23277.600000000002</v>
      </c>
    </row>
    <row r="485" spans="1:10" x14ac:dyDescent="0.2">
      <c r="A485" s="141" t="s">
        <v>304</v>
      </c>
      <c r="B485" s="190" t="s">
        <v>303</v>
      </c>
      <c r="C485" s="137"/>
      <c r="D485" s="191" t="s">
        <v>16</v>
      </c>
      <c r="E485" s="192">
        <v>550.9</v>
      </c>
      <c r="F485" s="173">
        <f t="shared" si="83"/>
        <v>33.053999999999995</v>
      </c>
      <c r="G485" s="162">
        <f t="shared" si="81"/>
        <v>583.95399999999995</v>
      </c>
      <c r="H485" s="193"/>
      <c r="I485" s="307">
        <v>36</v>
      </c>
      <c r="J485" s="161">
        <f t="shared" si="82"/>
        <v>21022.343999999997</v>
      </c>
    </row>
    <row r="486" spans="1:10" x14ac:dyDescent="0.2">
      <c r="A486" s="141" t="s">
        <v>306</v>
      </c>
      <c r="B486" s="190" t="s">
        <v>305</v>
      </c>
      <c r="C486" s="137"/>
      <c r="D486" s="191" t="s">
        <v>16</v>
      </c>
      <c r="E486" s="192">
        <v>298.8</v>
      </c>
      <c r="F486" s="173">
        <f t="shared" si="83"/>
        <v>17.928000000000001</v>
      </c>
      <c r="G486" s="162">
        <f t="shared" si="81"/>
        <v>316.72800000000001</v>
      </c>
      <c r="H486" s="193"/>
      <c r="I486" s="307">
        <v>36</v>
      </c>
      <c r="J486" s="161">
        <f t="shared" si="82"/>
        <v>11402.208000000001</v>
      </c>
    </row>
    <row r="487" spans="1:10" x14ac:dyDescent="0.2">
      <c r="A487" s="141" t="s">
        <v>623</v>
      </c>
      <c r="B487" s="190" t="s">
        <v>616</v>
      </c>
      <c r="C487" s="137"/>
      <c r="D487" s="191" t="s">
        <v>16</v>
      </c>
      <c r="E487" s="192">
        <v>539</v>
      </c>
      <c r="F487" s="173">
        <f t="shared" si="83"/>
        <v>32.339999999999996</v>
      </c>
      <c r="G487" s="162">
        <f t="shared" si="81"/>
        <v>571.34</v>
      </c>
      <c r="H487" s="193"/>
      <c r="I487" s="307">
        <v>36</v>
      </c>
      <c r="J487" s="161">
        <f t="shared" si="82"/>
        <v>20568.240000000002</v>
      </c>
    </row>
    <row r="488" spans="1:10" x14ac:dyDescent="0.2">
      <c r="A488" s="141" t="s">
        <v>308</v>
      </c>
      <c r="B488" s="190" t="s">
        <v>307</v>
      </c>
      <c r="C488" s="137"/>
      <c r="D488" s="191" t="s">
        <v>16</v>
      </c>
      <c r="E488" s="192">
        <v>615</v>
      </c>
      <c r="F488" s="173">
        <f t="shared" si="83"/>
        <v>36.9</v>
      </c>
      <c r="G488" s="162">
        <f t="shared" si="81"/>
        <v>651.9</v>
      </c>
      <c r="H488" s="193"/>
      <c r="I488" s="307">
        <v>36</v>
      </c>
      <c r="J488" s="161">
        <f t="shared" si="82"/>
        <v>23468.399999999998</v>
      </c>
    </row>
    <row r="489" spans="1:10" x14ac:dyDescent="0.2">
      <c r="A489" s="141" t="s">
        <v>624</v>
      </c>
      <c r="B489" s="190" t="s">
        <v>618</v>
      </c>
      <c r="C489" s="137"/>
      <c r="D489" s="191" t="s">
        <v>16</v>
      </c>
      <c r="E489" s="192">
        <v>867</v>
      </c>
      <c r="F489" s="173">
        <f t="shared" si="83"/>
        <v>52.019999999999996</v>
      </c>
      <c r="G489" s="162">
        <f t="shared" si="81"/>
        <v>919.02</v>
      </c>
      <c r="H489" s="193"/>
      <c r="I489" s="307">
        <v>36</v>
      </c>
      <c r="J489" s="161">
        <f t="shared" si="82"/>
        <v>33084.720000000001</v>
      </c>
    </row>
    <row r="490" spans="1:10" x14ac:dyDescent="0.2">
      <c r="A490" s="141" t="s">
        <v>625</v>
      </c>
      <c r="B490" s="190" t="s">
        <v>617</v>
      </c>
      <c r="C490" s="194"/>
      <c r="D490" s="191" t="s">
        <v>16</v>
      </c>
      <c r="E490" s="173">
        <v>987</v>
      </c>
      <c r="F490" s="173">
        <f t="shared" si="83"/>
        <v>59.22</v>
      </c>
      <c r="G490" s="162">
        <f t="shared" si="81"/>
        <v>1046.22</v>
      </c>
      <c r="H490" s="118"/>
      <c r="I490" s="164">
        <v>36</v>
      </c>
      <c r="J490" s="161">
        <f t="shared" si="82"/>
        <v>37663.919999999998</v>
      </c>
    </row>
    <row r="491" spans="1:10" x14ac:dyDescent="0.2">
      <c r="A491" s="141" t="s">
        <v>626</v>
      </c>
      <c r="B491" s="190" t="s">
        <v>309</v>
      </c>
      <c r="C491" s="194"/>
      <c r="D491" s="191" t="s">
        <v>16</v>
      </c>
      <c r="E491" s="173">
        <v>2450</v>
      </c>
      <c r="F491" s="173">
        <f t="shared" si="83"/>
        <v>147</v>
      </c>
      <c r="G491" s="162">
        <f t="shared" si="81"/>
        <v>2597</v>
      </c>
      <c r="H491" s="118"/>
      <c r="I491" s="164">
        <v>60</v>
      </c>
      <c r="J491" s="161">
        <f t="shared" si="82"/>
        <v>155820</v>
      </c>
    </row>
    <row r="492" spans="1:10" x14ac:dyDescent="0.2">
      <c r="A492" s="141" t="s">
        <v>627</v>
      </c>
      <c r="B492" s="190" t="s">
        <v>619</v>
      </c>
      <c r="C492" s="194"/>
      <c r="D492" s="191" t="s">
        <v>16</v>
      </c>
      <c r="E492" s="173">
        <v>3121</v>
      </c>
      <c r="F492" s="173">
        <f t="shared" si="83"/>
        <v>187.26</v>
      </c>
      <c r="G492" s="162">
        <f t="shared" si="81"/>
        <v>3308.26</v>
      </c>
      <c r="H492" s="118"/>
      <c r="I492" s="164">
        <v>60</v>
      </c>
      <c r="J492" s="161">
        <f t="shared" si="82"/>
        <v>198495.6</v>
      </c>
    </row>
    <row r="493" spans="1:10" x14ac:dyDescent="0.2">
      <c r="A493" s="141" t="s">
        <v>628</v>
      </c>
      <c r="B493" s="190" t="s">
        <v>620</v>
      </c>
      <c r="C493" s="194"/>
      <c r="D493" s="191" t="s">
        <v>16</v>
      </c>
      <c r="E493" s="173">
        <v>1046</v>
      </c>
      <c r="F493" s="173">
        <f t="shared" si="83"/>
        <v>62.76</v>
      </c>
      <c r="G493" s="162">
        <f t="shared" si="81"/>
        <v>1108.76</v>
      </c>
      <c r="H493" s="118"/>
      <c r="I493" s="164">
        <v>60</v>
      </c>
      <c r="J493" s="161">
        <f t="shared" si="82"/>
        <v>66525.600000000006</v>
      </c>
    </row>
    <row r="494" spans="1:10" x14ac:dyDescent="0.2">
      <c r="A494" s="141" t="s">
        <v>629</v>
      </c>
      <c r="B494" s="190" t="s">
        <v>621</v>
      </c>
      <c r="C494" s="194"/>
      <c r="D494" s="191" t="s">
        <v>16</v>
      </c>
      <c r="E494" s="173">
        <v>1354</v>
      </c>
      <c r="F494" s="173">
        <f t="shared" si="83"/>
        <v>81.239999999999995</v>
      </c>
      <c r="G494" s="162">
        <f t="shared" si="81"/>
        <v>1435.24</v>
      </c>
      <c r="H494" s="118"/>
      <c r="I494" s="164">
        <v>60</v>
      </c>
      <c r="J494" s="161">
        <f t="shared" si="82"/>
        <v>86114.4</v>
      </c>
    </row>
    <row r="495" spans="1:10" x14ac:dyDescent="0.2">
      <c r="A495" s="141" t="s">
        <v>630</v>
      </c>
      <c r="B495" s="190" t="s">
        <v>622</v>
      </c>
      <c r="C495" s="194"/>
      <c r="D495" s="191" t="s">
        <v>16</v>
      </c>
      <c r="E495" s="173">
        <v>1974</v>
      </c>
      <c r="F495" s="173">
        <f t="shared" si="83"/>
        <v>118.44</v>
      </c>
      <c r="G495" s="162">
        <f t="shared" si="81"/>
        <v>2092.44</v>
      </c>
      <c r="H495" s="118"/>
      <c r="I495" s="164">
        <v>60</v>
      </c>
      <c r="J495" s="161">
        <f t="shared" si="82"/>
        <v>125546.40000000001</v>
      </c>
    </row>
    <row r="496" spans="1:10" x14ac:dyDescent="0.2">
      <c r="A496" s="141" t="s">
        <v>310</v>
      </c>
      <c r="B496" s="190" t="s">
        <v>637</v>
      </c>
      <c r="C496" s="194"/>
      <c r="D496" s="191" t="s">
        <v>16</v>
      </c>
      <c r="E496" s="173">
        <v>2743</v>
      </c>
      <c r="F496" s="173">
        <f t="shared" si="83"/>
        <v>164.57999999999998</v>
      </c>
      <c r="G496" s="162">
        <f t="shared" si="81"/>
        <v>2907.58</v>
      </c>
      <c r="H496" s="118"/>
      <c r="I496" s="164">
        <v>60</v>
      </c>
      <c r="J496" s="161">
        <f t="shared" si="82"/>
        <v>174454.8</v>
      </c>
    </row>
    <row r="497" spans="1:10" x14ac:dyDescent="0.2">
      <c r="A497" s="141" t="s">
        <v>312</v>
      </c>
      <c r="B497" s="190" t="s">
        <v>311</v>
      </c>
      <c r="C497" s="137"/>
      <c r="D497" s="191" t="s">
        <v>16</v>
      </c>
      <c r="E497" s="192">
        <v>1597.6</v>
      </c>
      <c r="F497" s="173">
        <f t="shared" si="83"/>
        <v>95.855999999999995</v>
      </c>
      <c r="G497" s="162">
        <f t="shared" si="81"/>
        <v>1693.4559999999999</v>
      </c>
      <c r="H497" s="193"/>
      <c r="I497" s="307">
        <v>60</v>
      </c>
      <c r="J497" s="161">
        <f t="shared" si="82"/>
        <v>101607.36</v>
      </c>
    </row>
    <row r="498" spans="1:10" x14ac:dyDescent="0.2">
      <c r="A498" s="141" t="s">
        <v>314</v>
      </c>
      <c r="B498" s="190" t="s">
        <v>313</v>
      </c>
      <c r="C498" s="137"/>
      <c r="D498" s="191" t="s">
        <v>16</v>
      </c>
      <c r="E498" s="192">
        <v>1521.9</v>
      </c>
      <c r="F498" s="173">
        <f t="shared" si="83"/>
        <v>91.314000000000007</v>
      </c>
      <c r="G498" s="162">
        <f t="shared" si="81"/>
        <v>1613.2140000000002</v>
      </c>
      <c r="H498" s="193"/>
      <c r="I498" s="307">
        <v>60</v>
      </c>
      <c r="J498" s="161">
        <f t="shared" si="82"/>
        <v>96792.840000000011</v>
      </c>
    </row>
    <row r="499" spans="1:10" x14ac:dyDescent="0.2">
      <c r="A499" s="141" t="s">
        <v>316</v>
      </c>
      <c r="B499" s="190" t="s">
        <v>315</v>
      </c>
      <c r="C499" s="137"/>
      <c r="D499" s="191" t="s">
        <v>16</v>
      </c>
      <c r="E499" s="192">
        <v>1386.5</v>
      </c>
      <c r="F499" s="173">
        <f t="shared" si="83"/>
        <v>83.19</v>
      </c>
      <c r="G499" s="162">
        <f t="shared" si="81"/>
        <v>1469.69</v>
      </c>
      <c r="H499" s="193"/>
      <c r="I499" s="307">
        <v>60</v>
      </c>
      <c r="J499" s="161">
        <f t="shared" si="82"/>
        <v>88181.400000000009</v>
      </c>
    </row>
    <row r="500" spans="1:10" x14ac:dyDescent="0.2">
      <c r="A500" s="141" t="s">
        <v>318</v>
      </c>
      <c r="B500" s="190" t="s">
        <v>317</v>
      </c>
      <c r="C500" s="137"/>
      <c r="D500" s="191" t="s">
        <v>16</v>
      </c>
      <c r="E500" s="192">
        <v>1982.5</v>
      </c>
      <c r="F500" s="173">
        <f t="shared" si="83"/>
        <v>118.94999999999999</v>
      </c>
      <c r="G500" s="162">
        <f t="shared" si="81"/>
        <v>2101.4499999999998</v>
      </c>
      <c r="H500" s="193"/>
      <c r="I500" s="307">
        <v>60</v>
      </c>
      <c r="J500" s="161">
        <f t="shared" si="82"/>
        <v>126086.99999999999</v>
      </c>
    </row>
    <row r="501" spans="1:10" x14ac:dyDescent="0.2">
      <c r="A501" s="141" t="s">
        <v>320</v>
      </c>
      <c r="B501" s="190" t="s">
        <v>319</v>
      </c>
      <c r="C501" s="137"/>
      <c r="D501" s="191" t="s">
        <v>16</v>
      </c>
      <c r="E501" s="192">
        <v>1719.5</v>
      </c>
      <c r="F501" s="173">
        <f t="shared" si="83"/>
        <v>103.17</v>
      </c>
      <c r="G501" s="162">
        <f t="shared" si="81"/>
        <v>1822.67</v>
      </c>
      <c r="H501" s="193"/>
      <c r="I501" s="307">
        <v>60</v>
      </c>
      <c r="J501" s="161">
        <f t="shared" si="82"/>
        <v>109360.20000000001</v>
      </c>
    </row>
    <row r="502" spans="1:10" x14ac:dyDescent="0.2">
      <c r="A502" s="141" t="s">
        <v>322</v>
      </c>
      <c r="B502" s="190" t="s">
        <v>321</v>
      </c>
      <c r="C502" s="137"/>
      <c r="D502" s="191" t="s">
        <v>16</v>
      </c>
      <c r="E502" s="192">
        <v>817.9</v>
      </c>
      <c r="F502" s="173">
        <f t="shared" si="83"/>
        <v>49.073999999999998</v>
      </c>
      <c r="G502" s="162">
        <f t="shared" si="81"/>
        <v>866.97399999999993</v>
      </c>
      <c r="H502" s="193"/>
      <c r="I502" s="307">
        <v>24</v>
      </c>
      <c r="J502" s="161">
        <f t="shared" si="82"/>
        <v>20807.375999999997</v>
      </c>
    </row>
    <row r="503" spans="1:10" x14ac:dyDescent="0.2">
      <c r="A503" s="141" t="s">
        <v>324</v>
      </c>
      <c r="B503" s="190" t="s">
        <v>323</v>
      </c>
      <c r="C503" s="137"/>
      <c r="D503" s="191" t="s">
        <v>16</v>
      </c>
      <c r="E503" s="192">
        <v>817.9</v>
      </c>
      <c r="F503" s="173">
        <f t="shared" si="83"/>
        <v>49.073999999999998</v>
      </c>
      <c r="G503" s="162">
        <f t="shared" si="81"/>
        <v>866.97399999999993</v>
      </c>
      <c r="H503" s="193"/>
      <c r="I503" s="307">
        <v>24</v>
      </c>
      <c r="J503" s="161">
        <f t="shared" si="82"/>
        <v>20807.375999999997</v>
      </c>
    </row>
    <row r="504" spans="1:10" x14ac:dyDescent="0.2">
      <c r="A504" s="141" t="s">
        <v>326</v>
      </c>
      <c r="B504" s="190" t="s">
        <v>325</v>
      </c>
      <c r="C504" s="137"/>
      <c r="D504" s="191" t="s">
        <v>16</v>
      </c>
      <c r="E504" s="192">
        <v>817.9</v>
      </c>
      <c r="F504" s="173">
        <f t="shared" si="83"/>
        <v>49.073999999999998</v>
      </c>
      <c r="G504" s="162">
        <f t="shared" si="81"/>
        <v>866.97399999999993</v>
      </c>
      <c r="H504" s="193"/>
      <c r="I504" s="307">
        <v>24</v>
      </c>
      <c r="J504" s="161">
        <f t="shared" si="82"/>
        <v>20807.375999999997</v>
      </c>
    </row>
    <row r="505" spans="1:10" x14ac:dyDescent="0.2">
      <c r="A505" s="141" t="s">
        <v>328</v>
      </c>
      <c r="B505" s="190" t="s">
        <v>327</v>
      </c>
      <c r="C505" s="137"/>
      <c r="D505" s="191" t="s">
        <v>16</v>
      </c>
      <c r="E505" s="192">
        <v>817.9</v>
      </c>
      <c r="F505" s="173">
        <f t="shared" si="83"/>
        <v>49.073999999999998</v>
      </c>
      <c r="G505" s="162">
        <f t="shared" si="81"/>
        <v>866.97399999999993</v>
      </c>
      <c r="H505" s="193"/>
      <c r="I505" s="307">
        <v>24</v>
      </c>
      <c r="J505" s="161">
        <f t="shared" si="82"/>
        <v>20807.375999999997</v>
      </c>
    </row>
    <row r="506" spans="1:10" x14ac:dyDescent="0.2">
      <c r="A506" s="141" t="s">
        <v>330</v>
      </c>
      <c r="B506" s="190" t="s">
        <v>329</v>
      </c>
      <c r="C506" s="137"/>
      <c r="D506" s="191" t="s">
        <v>16</v>
      </c>
      <c r="E506" s="192">
        <v>817.9</v>
      </c>
      <c r="F506" s="173">
        <f t="shared" si="83"/>
        <v>49.073999999999998</v>
      </c>
      <c r="G506" s="162">
        <f t="shared" si="81"/>
        <v>866.97399999999993</v>
      </c>
      <c r="H506" s="193"/>
      <c r="I506" s="307">
        <v>24</v>
      </c>
      <c r="J506" s="161">
        <f t="shared" si="82"/>
        <v>20807.375999999997</v>
      </c>
    </row>
    <row r="507" spans="1:10" x14ac:dyDescent="0.2">
      <c r="A507" s="141" t="s">
        <v>332</v>
      </c>
      <c r="B507" s="190" t="s">
        <v>331</v>
      </c>
      <c r="C507" s="137"/>
      <c r="D507" s="191" t="s">
        <v>16</v>
      </c>
      <c r="E507" s="192">
        <v>817.9</v>
      </c>
      <c r="F507" s="173">
        <f t="shared" si="83"/>
        <v>49.073999999999998</v>
      </c>
      <c r="G507" s="162">
        <f t="shared" si="81"/>
        <v>866.97399999999993</v>
      </c>
      <c r="H507" s="193"/>
      <c r="I507" s="307">
        <v>24</v>
      </c>
      <c r="J507" s="161">
        <f t="shared" si="82"/>
        <v>20807.375999999997</v>
      </c>
    </row>
    <row r="508" spans="1:10" x14ac:dyDescent="0.2">
      <c r="A508" s="141" t="s">
        <v>334</v>
      </c>
      <c r="B508" s="190" t="s">
        <v>333</v>
      </c>
      <c r="C508" s="137"/>
      <c r="D508" s="191" t="s">
        <v>16</v>
      </c>
      <c r="E508" s="192">
        <v>817.9</v>
      </c>
      <c r="F508" s="173">
        <f t="shared" si="83"/>
        <v>49.073999999999998</v>
      </c>
      <c r="G508" s="162">
        <f t="shared" si="81"/>
        <v>866.97399999999993</v>
      </c>
      <c r="H508" s="193"/>
      <c r="I508" s="307">
        <v>24</v>
      </c>
      <c r="J508" s="161">
        <f t="shared" si="82"/>
        <v>20807.375999999997</v>
      </c>
    </row>
    <row r="509" spans="1:10" x14ac:dyDescent="0.2">
      <c r="A509" s="141" t="s">
        <v>336</v>
      </c>
      <c r="B509" s="190" t="s">
        <v>335</v>
      </c>
      <c r="C509" s="137"/>
      <c r="D509" s="191" t="s">
        <v>16</v>
      </c>
      <c r="E509" s="192">
        <v>817.9</v>
      </c>
      <c r="F509" s="173">
        <f t="shared" si="83"/>
        <v>49.073999999999998</v>
      </c>
      <c r="G509" s="162">
        <f t="shared" si="81"/>
        <v>866.97399999999993</v>
      </c>
      <c r="H509" s="193"/>
      <c r="I509" s="307">
        <v>24</v>
      </c>
      <c r="J509" s="161">
        <f t="shared" si="82"/>
        <v>20807.375999999997</v>
      </c>
    </row>
    <row r="510" spans="1:10" x14ac:dyDescent="0.2">
      <c r="A510" s="141" t="s">
        <v>338</v>
      </c>
      <c r="B510" s="195" t="s">
        <v>638</v>
      </c>
      <c r="C510" s="137"/>
      <c r="D510" s="191" t="s">
        <v>16</v>
      </c>
      <c r="E510" s="192">
        <v>113</v>
      </c>
      <c r="F510" s="173">
        <f t="shared" si="83"/>
        <v>6.7799999999999994</v>
      </c>
      <c r="G510" s="162">
        <f t="shared" si="81"/>
        <v>119.78</v>
      </c>
      <c r="H510" s="193"/>
      <c r="I510" s="307">
        <v>36</v>
      </c>
      <c r="J510" s="161">
        <f t="shared" si="82"/>
        <v>4312.08</v>
      </c>
    </row>
    <row r="511" spans="1:10" x14ac:dyDescent="0.2">
      <c r="A511" s="141" t="s">
        <v>340</v>
      </c>
      <c r="B511" s="195" t="s">
        <v>639</v>
      </c>
      <c r="C511" s="137"/>
      <c r="D511" s="191" t="s">
        <v>16</v>
      </c>
      <c r="E511" s="192">
        <v>120</v>
      </c>
      <c r="F511" s="173">
        <f t="shared" si="83"/>
        <v>7.1999999999999993</v>
      </c>
      <c r="G511" s="162">
        <f t="shared" si="81"/>
        <v>127.2</v>
      </c>
      <c r="H511" s="193"/>
      <c r="I511" s="307">
        <v>36</v>
      </c>
      <c r="J511" s="161">
        <f t="shared" si="82"/>
        <v>4579.2</v>
      </c>
    </row>
    <row r="512" spans="1:10" x14ac:dyDescent="0.2">
      <c r="A512" s="141" t="s">
        <v>342</v>
      </c>
      <c r="B512" s="195" t="s">
        <v>640</v>
      </c>
      <c r="C512" s="137"/>
      <c r="D512" s="191" t="s">
        <v>16</v>
      </c>
      <c r="E512" s="192">
        <v>136</v>
      </c>
      <c r="F512" s="173">
        <f t="shared" si="83"/>
        <v>8.16</v>
      </c>
      <c r="G512" s="162">
        <f t="shared" si="81"/>
        <v>144.16</v>
      </c>
      <c r="H512" s="193"/>
      <c r="I512" s="307">
        <v>36</v>
      </c>
      <c r="J512" s="161">
        <f t="shared" si="82"/>
        <v>5189.76</v>
      </c>
    </row>
    <row r="513" spans="1:10" x14ac:dyDescent="0.2">
      <c r="A513" s="141" t="s">
        <v>344</v>
      </c>
      <c r="B513" s="195" t="s">
        <v>641</v>
      </c>
      <c r="C513" s="137"/>
      <c r="D513" s="191" t="s">
        <v>16</v>
      </c>
      <c r="E513" s="192">
        <v>63</v>
      </c>
      <c r="F513" s="173">
        <f t="shared" si="83"/>
        <v>3.78</v>
      </c>
      <c r="G513" s="162">
        <f t="shared" si="81"/>
        <v>66.78</v>
      </c>
      <c r="H513" s="193"/>
      <c r="I513" s="307">
        <v>36</v>
      </c>
      <c r="J513" s="161">
        <f t="shared" si="82"/>
        <v>2404.08</v>
      </c>
    </row>
    <row r="514" spans="1:10" x14ac:dyDescent="0.2">
      <c r="A514" s="141" t="s">
        <v>346</v>
      </c>
      <c r="B514" s="195" t="s">
        <v>642</v>
      </c>
      <c r="C514" s="137"/>
      <c r="D514" s="191" t="s">
        <v>16</v>
      </c>
      <c r="E514" s="192">
        <v>50</v>
      </c>
      <c r="F514" s="173">
        <f t="shared" si="83"/>
        <v>3</v>
      </c>
      <c r="G514" s="162">
        <f t="shared" si="81"/>
        <v>53</v>
      </c>
      <c r="H514" s="193"/>
      <c r="I514" s="307">
        <v>36</v>
      </c>
      <c r="J514" s="161">
        <f t="shared" si="82"/>
        <v>1908</v>
      </c>
    </row>
    <row r="515" spans="1:10" x14ac:dyDescent="0.2">
      <c r="A515" s="141" t="s">
        <v>348</v>
      </c>
      <c r="B515" s="195" t="s">
        <v>643</v>
      </c>
      <c r="C515" s="137"/>
      <c r="D515" s="191" t="s">
        <v>16</v>
      </c>
      <c r="E515" s="192">
        <v>98</v>
      </c>
      <c r="F515" s="173">
        <f t="shared" si="83"/>
        <v>5.88</v>
      </c>
      <c r="G515" s="162">
        <f t="shared" si="81"/>
        <v>103.88</v>
      </c>
      <c r="H515" s="193"/>
      <c r="I515" s="307">
        <v>36</v>
      </c>
      <c r="J515" s="161">
        <f t="shared" si="82"/>
        <v>3739.68</v>
      </c>
    </row>
    <row r="516" spans="1:10" x14ac:dyDescent="0.2">
      <c r="A516" s="141" t="s">
        <v>349</v>
      </c>
      <c r="B516" s="195" t="s">
        <v>644</v>
      </c>
      <c r="C516" s="137"/>
      <c r="D516" s="191" t="s">
        <v>16</v>
      </c>
      <c r="E516" s="192">
        <v>175</v>
      </c>
      <c r="F516" s="173">
        <f t="shared" si="83"/>
        <v>10.5</v>
      </c>
      <c r="G516" s="162">
        <f t="shared" si="81"/>
        <v>185.5</v>
      </c>
      <c r="H516" s="193"/>
      <c r="I516" s="307">
        <v>36</v>
      </c>
      <c r="J516" s="161">
        <f t="shared" si="82"/>
        <v>6678</v>
      </c>
    </row>
    <row r="517" spans="1:10" x14ac:dyDescent="0.2">
      <c r="A517" s="141" t="s">
        <v>351</v>
      </c>
      <c r="B517" s="195" t="s">
        <v>645</v>
      </c>
      <c r="C517" s="137"/>
      <c r="D517" s="191" t="s">
        <v>16</v>
      </c>
      <c r="E517" s="192">
        <v>113</v>
      </c>
      <c r="F517" s="173">
        <f t="shared" si="83"/>
        <v>6.7799999999999994</v>
      </c>
      <c r="G517" s="162">
        <f t="shared" si="81"/>
        <v>119.78</v>
      </c>
      <c r="H517" s="193"/>
      <c r="I517" s="307">
        <v>36</v>
      </c>
      <c r="J517" s="161">
        <f t="shared" si="82"/>
        <v>4312.08</v>
      </c>
    </row>
    <row r="518" spans="1:10" x14ac:dyDescent="0.2">
      <c r="A518" s="141" t="s">
        <v>353</v>
      </c>
      <c r="B518" s="195" t="s">
        <v>646</v>
      </c>
      <c r="C518" s="137"/>
      <c r="D518" s="191" t="s">
        <v>16</v>
      </c>
      <c r="E518" s="192">
        <v>75</v>
      </c>
      <c r="F518" s="173">
        <f t="shared" si="83"/>
        <v>4.5</v>
      </c>
      <c r="G518" s="162">
        <f t="shared" si="81"/>
        <v>79.5</v>
      </c>
      <c r="H518" s="193"/>
      <c r="I518" s="307">
        <v>36</v>
      </c>
      <c r="J518" s="161">
        <f t="shared" si="82"/>
        <v>2862</v>
      </c>
    </row>
    <row r="519" spans="1:10" x14ac:dyDescent="0.2">
      <c r="A519" s="141" t="s">
        <v>354</v>
      </c>
      <c r="B519" s="195" t="s">
        <v>647</v>
      </c>
      <c r="C519" s="137"/>
      <c r="D519" s="191" t="s">
        <v>16</v>
      </c>
      <c r="E519" s="192">
        <v>50</v>
      </c>
      <c r="F519" s="173">
        <f t="shared" si="83"/>
        <v>3</v>
      </c>
      <c r="G519" s="162">
        <f t="shared" si="81"/>
        <v>53</v>
      </c>
      <c r="H519" s="193"/>
      <c r="I519" s="307">
        <v>36</v>
      </c>
      <c r="J519" s="161">
        <f t="shared" si="82"/>
        <v>1908</v>
      </c>
    </row>
    <row r="520" spans="1:10" x14ac:dyDescent="0.2">
      <c r="A520" s="141" t="s">
        <v>355</v>
      </c>
      <c r="B520" s="195" t="s">
        <v>648</v>
      </c>
      <c r="C520" s="137"/>
      <c r="D520" s="191" t="s">
        <v>16</v>
      </c>
      <c r="E520" s="192">
        <v>175</v>
      </c>
      <c r="F520" s="173">
        <f t="shared" si="83"/>
        <v>10.5</v>
      </c>
      <c r="G520" s="162">
        <f t="shared" si="81"/>
        <v>185.5</v>
      </c>
      <c r="H520" s="193"/>
      <c r="I520" s="307">
        <v>36</v>
      </c>
      <c r="J520" s="161">
        <f t="shared" si="82"/>
        <v>6678</v>
      </c>
    </row>
    <row r="521" spans="1:10" s="2" customFormat="1" x14ac:dyDescent="0.2">
      <c r="A521" s="141" t="s">
        <v>357</v>
      </c>
      <c r="B521" s="195" t="s">
        <v>649</v>
      </c>
      <c r="C521" s="137"/>
      <c r="D521" s="191" t="s">
        <v>16</v>
      </c>
      <c r="E521" s="192">
        <v>924</v>
      </c>
      <c r="F521" s="173">
        <f t="shared" si="83"/>
        <v>55.44</v>
      </c>
      <c r="G521" s="162">
        <f t="shared" si="81"/>
        <v>979.44</v>
      </c>
      <c r="H521" s="193"/>
      <c r="I521" s="307">
        <v>48</v>
      </c>
      <c r="J521" s="161">
        <f t="shared" si="82"/>
        <v>47013.120000000003</v>
      </c>
    </row>
    <row r="522" spans="1:10" x14ac:dyDescent="0.2">
      <c r="A522" s="141" t="s">
        <v>359</v>
      </c>
      <c r="B522" s="195" t="s">
        <v>650</v>
      </c>
      <c r="C522" s="137"/>
      <c r="D522" s="191" t="s">
        <v>16</v>
      </c>
      <c r="E522" s="192">
        <v>990</v>
      </c>
      <c r="F522" s="173">
        <f t="shared" si="83"/>
        <v>59.4</v>
      </c>
      <c r="G522" s="162">
        <f t="shared" si="81"/>
        <v>1049.4000000000001</v>
      </c>
      <c r="H522" s="193"/>
      <c r="I522" s="307">
        <v>48</v>
      </c>
      <c r="J522" s="161">
        <f t="shared" si="82"/>
        <v>50371.200000000004</v>
      </c>
    </row>
    <row r="523" spans="1:10" x14ac:dyDescent="0.2">
      <c r="A523" s="141" t="s">
        <v>361</v>
      </c>
      <c r="B523" s="190" t="s">
        <v>337</v>
      </c>
      <c r="C523" s="137"/>
      <c r="D523" s="191" t="s">
        <v>16</v>
      </c>
      <c r="E523" s="192">
        <v>254.6</v>
      </c>
      <c r="F523" s="173">
        <f t="shared" si="83"/>
        <v>15.276</v>
      </c>
      <c r="G523" s="162">
        <f t="shared" si="81"/>
        <v>269.87599999999998</v>
      </c>
      <c r="H523" s="193"/>
      <c r="I523" s="307">
        <v>48</v>
      </c>
      <c r="J523" s="161">
        <f t="shared" si="82"/>
        <v>12954.047999999999</v>
      </c>
    </row>
    <row r="524" spans="1:10" x14ac:dyDescent="0.2">
      <c r="A524" s="141" t="s">
        <v>363</v>
      </c>
      <c r="B524" s="190" t="s">
        <v>339</v>
      </c>
      <c r="C524" s="137"/>
      <c r="D524" s="191" t="s">
        <v>16</v>
      </c>
      <c r="E524" s="192">
        <v>220.7</v>
      </c>
      <c r="F524" s="173">
        <f t="shared" si="83"/>
        <v>13.241999999999999</v>
      </c>
      <c r="G524" s="162">
        <f t="shared" si="81"/>
        <v>233.94199999999998</v>
      </c>
      <c r="H524" s="193"/>
      <c r="I524" s="307">
        <v>48</v>
      </c>
      <c r="J524" s="161">
        <f t="shared" si="82"/>
        <v>11229.215999999999</v>
      </c>
    </row>
    <row r="525" spans="1:10" x14ac:dyDescent="0.2">
      <c r="A525" s="141" t="s">
        <v>365</v>
      </c>
      <c r="B525" s="190" t="s">
        <v>341</v>
      </c>
      <c r="C525" s="137"/>
      <c r="D525" s="191" t="s">
        <v>16</v>
      </c>
      <c r="E525" s="192">
        <v>175.4</v>
      </c>
      <c r="F525" s="173">
        <f t="shared" si="83"/>
        <v>10.523999999999999</v>
      </c>
      <c r="G525" s="162">
        <f t="shared" si="81"/>
        <v>185.92400000000001</v>
      </c>
      <c r="H525" s="193"/>
      <c r="I525" s="307">
        <v>48</v>
      </c>
      <c r="J525" s="161">
        <f t="shared" si="82"/>
        <v>8924.3520000000008</v>
      </c>
    </row>
    <row r="526" spans="1:10" x14ac:dyDescent="0.2">
      <c r="A526" s="141" t="s">
        <v>367</v>
      </c>
      <c r="B526" s="190" t="s">
        <v>343</v>
      </c>
      <c r="C526" s="137"/>
      <c r="D526" s="191" t="s">
        <v>16</v>
      </c>
      <c r="E526" s="192">
        <v>537.6</v>
      </c>
      <c r="F526" s="173">
        <f t="shared" si="83"/>
        <v>32.256</v>
      </c>
      <c r="G526" s="162">
        <f t="shared" si="81"/>
        <v>569.85599999999999</v>
      </c>
      <c r="H526" s="193"/>
      <c r="I526" s="307">
        <v>48</v>
      </c>
      <c r="J526" s="161">
        <f t="shared" si="82"/>
        <v>27353.088</v>
      </c>
    </row>
    <row r="527" spans="1:10" x14ac:dyDescent="0.2">
      <c r="A527" s="141" t="s">
        <v>369</v>
      </c>
      <c r="B527" s="190" t="s">
        <v>345</v>
      </c>
      <c r="C527" s="137"/>
      <c r="D527" s="191" t="s">
        <v>16</v>
      </c>
      <c r="E527" s="192">
        <v>486.6</v>
      </c>
      <c r="F527" s="173">
        <f t="shared" si="83"/>
        <v>29.196000000000002</v>
      </c>
      <c r="G527" s="162">
        <f t="shared" si="81"/>
        <v>515.79600000000005</v>
      </c>
      <c r="H527" s="193"/>
      <c r="I527" s="307">
        <v>48</v>
      </c>
      <c r="J527" s="161">
        <f t="shared" si="82"/>
        <v>24758.208000000002</v>
      </c>
    </row>
    <row r="528" spans="1:10" x14ac:dyDescent="0.2">
      <c r="A528" s="141" t="s">
        <v>371</v>
      </c>
      <c r="B528" s="190" t="s">
        <v>347</v>
      </c>
      <c r="C528" s="137"/>
      <c r="D528" s="191" t="s">
        <v>16</v>
      </c>
      <c r="E528" s="192">
        <v>175.4</v>
      </c>
      <c r="F528" s="173">
        <f t="shared" si="83"/>
        <v>10.523999999999999</v>
      </c>
      <c r="G528" s="162">
        <f t="shared" si="81"/>
        <v>185.92400000000001</v>
      </c>
      <c r="H528" s="193"/>
      <c r="I528" s="307">
        <v>48</v>
      </c>
      <c r="J528" s="161">
        <f t="shared" si="82"/>
        <v>8924.3520000000008</v>
      </c>
    </row>
    <row r="529" spans="1:10" x14ac:dyDescent="0.2">
      <c r="A529" s="141" t="s">
        <v>373</v>
      </c>
      <c r="B529" s="190" t="s">
        <v>350</v>
      </c>
      <c r="C529" s="137"/>
      <c r="D529" s="191" t="s">
        <v>16</v>
      </c>
      <c r="E529" s="192">
        <v>718.6</v>
      </c>
      <c r="F529" s="173">
        <f t="shared" si="83"/>
        <v>43.116</v>
      </c>
      <c r="G529" s="162">
        <f t="shared" si="81"/>
        <v>761.71600000000001</v>
      </c>
      <c r="H529" s="193"/>
      <c r="I529" s="307">
        <v>48</v>
      </c>
      <c r="J529" s="161">
        <f t="shared" si="82"/>
        <v>36562.368000000002</v>
      </c>
    </row>
    <row r="530" spans="1:10" x14ac:dyDescent="0.2">
      <c r="A530" s="141" t="s">
        <v>375</v>
      </c>
      <c r="B530" s="190" t="s">
        <v>352</v>
      </c>
      <c r="C530" s="137"/>
      <c r="D530" s="191" t="s">
        <v>16</v>
      </c>
      <c r="E530" s="192">
        <v>608</v>
      </c>
      <c r="F530" s="173">
        <f t="shared" si="83"/>
        <v>36.479999999999997</v>
      </c>
      <c r="G530" s="162">
        <f t="shared" si="81"/>
        <v>644.48</v>
      </c>
      <c r="H530" s="193"/>
      <c r="I530" s="307">
        <v>48</v>
      </c>
      <c r="J530" s="161">
        <f t="shared" si="82"/>
        <v>30935.040000000001</v>
      </c>
    </row>
    <row r="531" spans="1:10" x14ac:dyDescent="0.2">
      <c r="A531" s="141" t="s">
        <v>377</v>
      </c>
      <c r="B531" s="195" t="s">
        <v>651</v>
      </c>
      <c r="C531" s="137"/>
      <c r="D531" s="191" t="s">
        <v>16</v>
      </c>
      <c r="E531" s="192">
        <v>68</v>
      </c>
      <c r="F531" s="173">
        <f t="shared" si="83"/>
        <v>4.08</v>
      </c>
      <c r="G531" s="162">
        <f t="shared" si="81"/>
        <v>72.08</v>
      </c>
      <c r="H531" s="193"/>
      <c r="I531" s="307">
        <v>48</v>
      </c>
      <c r="J531" s="161">
        <f t="shared" si="82"/>
        <v>3459.84</v>
      </c>
    </row>
    <row r="532" spans="1:10" x14ac:dyDescent="0.2">
      <c r="A532" s="141" t="s">
        <v>379</v>
      </c>
      <c r="B532" s="195" t="s">
        <v>652</v>
      </c>
      <c r="C532" s="137"/>
      <c r="D532" s="191" t="s">
        <v>16</v>
      </c>
      <c r="E532" s="192">
        <v>58</v>
      </c>
      <c r="F532" s="173">
        <f t="shared" si="83"/>
        <v>3.48</v>
      </c>
      <c r="G532" s="162">
        <f t="shared" si="81"/>
        <v>61.48</v>
      </c>
      <c r="H532" s="193"/>
      <c r="I532" s="307">
        <v>100</v>
      </c>
      <c r="J532" s="161">
        <f t="shared" si="82"/>
        <v>6148</v>
      </c>
    </row>
    <row r="533" spans="1:10" x14ac:dyDescent="0.2">
      <c r="A533" s="141" t="s">
        <v>631</v>
      </c>
      <c r="B533" s="190" t="s">
        <v>356</v>
      </c>
      <c r="C533" s="137"/>
      <c r="D533" s="191" t="s">
        <v>16</v>
      </c>
      <c r="E533" s="192">
        <v>48</v>
      </c>
      <c r="F533" s="173">
        <f t="shared" si="83"/>
        <v>2.88</v>
      </c>
      <c r="G533" s="162">
        <f t="shared" si="81"/>
        <v>50.88</v>
      </c>
      <c r="H533" s="193"/>
      <c r="I533" s="307">
        <v>100</v>
      </c>
      <c r="J533" s="161">
        <f t="shared" si="82"/>
        <v>5088</v>
      </c>
    </row>
    <row r="534" spans="1:10" x14ac:dyDescent="0.2">
      <c r="A534" s="141" t="s">
        <v>632</v>
      </c>
      <c r="B534" s="190" t="s">
        <v>358</v>
      </c>
      <c r="C534" s="137"/>
      <c r="D534" s="191" t="s">
        <v>16</v>
      </c>
      <c r="E534" s="192">
        <v>1950</v>
      </c>
      <c r="F534" s="173">
        <f t="shared" si="83"/>
        <v>117</v>
      </c>
      <c r="G534" s="162">
        <f t="shared" si="81"/>
        <v>2067</v>
      </c>
      <c r="H534" s="193"/>
      <c r="I534" s="307">
        <v>20</v>
      </c>
      <c r="J534" s="161">
        <f t="shared" si="82"/>
        <v>41340</v>
      </c>
    </row>
    <row r="535" spans="1:10" x14ac:dyDescent="0.2">
      <c r="A535" s="141" t="s">
        <v>633</v>
      </c>
      <c r="B535" s="190" t="s">
        <v>360</v>
      </c>
      <c r="C535" s="137"/>
      <c r="D535" s="191" t="s">
        <v>16</v>
      </c>
      <c r="E535" s="192">
        <v>1750</v>
      </c>
      <c r="F535" s="173">
        <f t="shared" si="83"/>
        <v>105</v>
      </c>
      <c r="G535" s="162">
        <f t="shared" ref="G535:G555" si="84">+E535+F535</f>
        <v>1855</v>
      </c>
      <c r="H535" s="193"/>
      <c r="I535" s="307">
        <v>20</v>
      </c>
      <c r="J535" s="161">
        <f t="shared" ref="J535:J555" si="85">((+I535-H535)*(G535))</f>
        <v>37100</v>
      </c>
    </row>
    <row r="536" spans="1:10" x14ac:dyDescent="0.2">
      <c r="A536" s="141" t="s">
        <v>634</v>
      </c>
      <c r="B536" s="190" t="s">
        <v>362</v>
      </c>
      <c r="C536" s="137"/>
      <c r="D536" s="191" t="s">
        <v>16</v>
      </c>
      <c r="E536" s="192">
        <v>4000</v>
      </c>
      <c r="F536" s="173">
        <f t="shared" ref="F536:F555" si="86">E536*0.06</f>
        <v>240</v>
      </c>
      <c r="G536" s="162">
        <f t="shared" si="84"/>
        <v>4240</v>
      </c>
      <c r="H536" s="193"/>
      <c r="I536" s="307">
        <v>20</v>
      </c>
      <c r="J536" s="161">
        <f t="shared" si="85"/>
        <v>84800</v>
      </c>
    </row>
    <row r="537" spans="1:10" x14ac:dyDescent="0.2">
      <c r="A537" s="141" t="s">
        <v>635</v>
      </c>
      <c r="B537" s="190" t="s">
        <v>364</v>
      </c>
      <c r="C537" s="137"/>
      <c r="D537" s="191" t="s">
        <v>16</v>
      </c>
      <c r="E537" s="192">
        <v>3750</v>
      </c>
      <c r="F537" s="173">
        <f t="shared" si="86"/>
        <v>225</v>
      </c>
      <c r="G537" s="162">
        <f t="shared" si="84"/>
        <v>3975</v>
      </c>
      <c r="H537" s="193"/>
      <c r="I537" s="307">
        <v>20</v>
      </c>
      <c r="J537" s="161">
        <f t="shared" si="85"/>
        <v>79500</v>
      </c>
    </row>
    <row r="538" spans="1:10" x14ac:dyDescent="0.2">
      <c r="A538" s="141" t="s">
        <v>636</v>
      </c>
      <c r="B538" s="190" t="s">
        <v>366</v>
      </c>
      <c r="C538" s="137"/>
      <c r="D538" s="191" t="s">
        <v>16</v>
      </c>
      <c r="E538" s="192">
        <v>200</v>
      </c>
      <c r="F538" s="173">
        <f t="shared" si="86"/>
        <v>12</v>
      </c>
      <c r="G538" s="162">
        <f t="shared" si="84"/>
        <v>212</v>
      </c>
      <c r="H538" s="193"/>
      <c r="I538" s="307">
        <v>100</v>
      </c>
      <c r="J538" s="161">
        <f t="shared" si="85"/>
        <v>21200</v>
      </c>
    </row>
    <row r="539" spans="1:10" x14ac:dyDescent="0.2">
      <c r="A539" s="141" t="s">
        <v>663</v>
      </c>
      <c r="B539" s="190" t="s">
        <v>368</v>
      </c>
      <c r="C539" s="137"/>
      <c r="D539" s="191" t="s">
        <v>16</v>
      </c>
      <c r="E539" s="192">
        <v>200</v>
      </c>
      <c r="F539" s="173">
        <f t="shared" si="86"/>
        <v>12</v>
      </c>
      <c r="G539" s="162">
        <f t="shared" si="84"/>
        <v>212</v>
      </c>
      <c r="H539" s="193"/>
      <c r="I539" s="307">
        <v>50</v>
      </c>
      <c r="J539" s="161">
        <f t="shared" si="85"/>
        <v>10600</v>
      </c>
    </row>
    <row r="540" spans="1:10" x14ac:dyDescent="0.2">
      <c r="A540" s="141" t="s">
        <v>664</v>
      </c>
      <c r="B540" s="190" t="s">
        <v>370</v>
      </c>
      <c r="C540" s="137"/>
      <c r="D540" s="191" t="s">
        <v>16</v>
      </c>
      <c r="E540" s="192">
        <v>200</v>
      </c>
      <c r="F540" s="173">
        <f t="shared" si="86"/>
        <v>12</v>
      </c>
      <c r="G540" s="162">
        <f t="shared" si="84"/>
        <v>212</v>
      </c>
      <c r="H540" s="193"/>
      <c r="I540" s="307">
        <v>50</v>
      </c>
      <c r="J540" s="161">
        <f t="shared" si="85"/>
        <v>10600</v>
      </c>
    </row>
    <row r="541" spans="1:10" x14ac:dyDescent="0.2">
      <c r="A541" s="141" t="s">
        <v>665</v>
      </c>
      <c r="B541" s="190" t="s">
        <v>372</v>
      </c>
      <c r="C541" s="137"/>
      <c r="D541" s="191" t="s">
        <v>16</v>
      </c>
      <c r="E541" s="192">
        <v>200</v>
      </c>
      <c r="F541" s="173">
        <f t="shared" si="86"/>
        <v>12</v>
      </c>
      <c r="G541" s="162">
        <f t="shared" si="84"/>
        <v>212</v>
      </c>
      <c r="H541" s="193"/>
      <c r="I541" s="307">
        <v>50</v>
      </c>
      <c r="J541" s="161">
        <f t="shared" si="85"/>
        <v>10600</v>
      </c>
    </row>
    <row r="542" spans="1:10" x14ac:dyDescent="0.2">
      <c r="A542" s="141" t="s">
        <v>666</v>
      </c>
      <c r="B542" s="190" t="s">
        <v>374</v>
      </c>
      <c r="C542" s="137"/>
      <c r="D542" s="191" t="s">
        <v>16</v>
      </c>
      <c r="E542" s="192">
        <v>200</v>
      </c>
      <c r="F542" s="173">
        <f t="shared" si="86"/>
        <v>12</v>
      </c>
      <c r="G542" s="162">
        <f t="shared" si="84"/>
        <v>212</v>
      </c>
      <c r="H542" s="193"/>
      <c r="I542" s="307">
        <v>50</v>
      </c>
      <c r="J542" s="161">
        <f t="shared" si="85"/>
        <v>10600</v>
      </c>
    </row>
    <row r="543" spans="1:10" x14ac:dyDescent="0.2">
      <c r="A543" s="141" t="s">
        <v>667</v>
      </c>
      <c r="B543" s="190" t="s">
        <v>376</v>
      </c>
      <c r="C543" s="137"/>
      <c r="D543" s="191" t="s">
        <v>16</v>
      </c>
      <c r="E543" s="192">
        <v>200</v>
      </c>
      <c r="F543" s="173">
        <f t="shared" si="86"/>
        <v>12</v>
      </c>
      <c r="G543" s="162">
        <f t="shared" si="84"/>
        <v>212</v>
      </c>
      <c r="H543" s="193"/>
      <c r="I543" s="307">
        <v>50</v>
      </c>
      <c r="J543" s="161">
        <f t="shared" si="85"/>
        <v>10600</v>
      </c>
    </row>
    <row r="544" spans="1:10" s="2" customFormat="1" x14ac:dyDescent="0.2">
      <c r="A544" s="141" t="s">
        <v>668</v>
      </c>
      <c r="B544" s="190" t="s">
        <v>378</v>
      </c>
      <c r="C544" s="137"/>
      <c r="D544" s="191" t="s">
        <v>16</v>
      </c>
      <c r="E544" s="192">
        <v>200</v>
      </c>
      <c r="F544" s="173">
        <f t="shared" si="86"/>
        <v>12</v>
      </c>
      <c r="G544" s="162">
        <f t="shared" si="84"/>
        <v>212</v>
      </c>
      <c r="H544" s="193"/>
      <c r="I544" s="307">
        <v>50</v>
      </c>
      <c r="J544" s="161">
        <f t="shared" si="85"/>
        <v>10600</v>
      </c>
    </row>
    <row r="545" spans="1:10" x14ac:dyDescent="0.2">
      <c r="A545" s="141" t="s">
        <v>669</v>
      </c>
      <c r="B545" s="190" t="s">
        <v>380</v>
      </c>
      <c r="C545" s="137"/>
      <c r="D545" s="191" t="s">
        <v>16</v>
      </c>
      <c r="E545" s="387">
        <v>200</v>
      </c>
      <c r="F545" s="173">
        <f t="shared" si="86"/>
        <v>12</v>
      </c>
      <c r="G545" s="162">
        <f t="shared" si="84"/>
        <v>212</v>
      </c>
      <c r="H545" s="193"/>
      <c r="I545" s="307">
        <v>50</v>
      </c>
      <c r="J545" s="161">
        <f t="shared" si="85"/>
        <v>10600</v>
      </c>
    </row>
    <row r="546" spans="1:10" x14ac:dyDescent="0.2">
      <c r="A546" s="141" t="s">
        <v>670</v>
      </c>
      <c r="B546" s="195" t="s">
        <v>653</v>
      </c>
      <c r="C546" s="137"/>
      <c r="D546" s="191" t="s">
        <v>16</v>
      </c>
      <c r="E546" s="365">
        <v>3189</v>
      </c>
      <c r="F546" s="173">
        <f t="shared" si="86"/>
        <v>191.34</v>
      </c>
      <c r="G546" s="162">
        <f t="shared" si="84"/>
        <v>3380.34</v>
      </c>
      <c r="H546" s="193"/>
      <c r="I546" s="307">
        <v>10</v>
      </c>
      <c r="J546" s="161">
        <f t="shared" si="85"/>
        <v>33803.4</v>
      </c>
    </row>
    <row r="547" spans="1:10" x14ac:dyDescent="0.2">
      <c r="A547" s="141" t="s">
        <v>671</v>
      </c>
      <c r="B547" s="195" t="s">
        <v>654</v>
      </c>
      <c r="C547" s="137"/>
      <c r="D547" s="191" t="s">
        <v>16</v>
      </c>
      <c r="E547" s="365">
        <v>3065</v>
      </c>
      <c r="F547" s="173">
        <f t="shared" si="86"/>
        <v>183.9</v>
      </c>
      <c r="G547" s="162">
        <f t="shared" si="84"/>
        <v>3248.9</v>
      </c>
      <c r="H547" s="193"/>
      <c r="I547" s="307">
        <v>10</v>
      </c>
      <c r="J547" s="161">
        <f t="shared" si="85"/>
        <v>32489</v>
      </c>
    </row>
    <row r="548" spans="1:10" x14ac:dyDescent="0.2">
      <c r="A548" s="141" t="s">
        <v>672</v>
      </c>
      <c r="B548" s="195" t="s">
        <v>655</v>
      </c>
      <c r="C548" s="137"/>
      <c r="D548" s="191" t="s">
        <v>16</v>
      </c>
      <c r="E548" s="365">
        <v>7753</v>
      </c>
      <c r="F548" s="173">
        <f t="shared" si="86"/>
        <v>465.18</v>
      </c>
      <c r="G548" s="162">
        <f t="shared" si="84"/>
        <v>8218.18</v>
      </c>
      <c r="H548" s="193"/>
      <c r="I548" s="307">
        <v>10</v>
      </c>
      <c r="J548" s="161">
        <f t="shared" si="85"/>
        <v>82181.8</v>
      </c>
    </row>
    <row r="549" spans="1:10" x14ac:dyDescent="0.2">
      <c r="A549" s="141" t="s">
        <v>673</v>
      </c>
      <c r="B549" s="195" t="s">
        <v>656</v>
      </c>
      <c r="C549" s="137"/>
      <c r="D549" s="191" t="s">
        <v>16</v>
      </c>
      <c r="E549" s="365">
        <v>12865</v>
      </c>
      <c r="F549" s="173">
        <f t="shared" si="86"/>
        <v>771.9</v>
      </c>
      <c r="G549" s="162">
        <f t="shared" si="84"/>
        <v>13636.9</v>
      </c>
      <c r="H549" s="193"/>
      <c r="I549" s="307">
        <v>10</v>
      </c>
      <c r="J549" s="161">
        <f t="shared" si="85"/>
        <v>136369</v>
      </c>
    </row>
    <row r="550" spans="1:10" x14ac:dyDescent="0.2">
      <c r="A550" s="141" t="s">
        <v>674</v>
      </c>
      <c r="B550" s="195" t="s">
        <v>657</v>
      </c>
      <c r="C550" s="137"/>
      <c r="D550" s="191" t="s">
        <v>16</v>
      </c>
      <c r="E550" s="365">
        <v>27459</v>
      </c>
      <c r="F550" s="173">
        <f t="shared" si="86"/>
        <v>1647.54</v>
      </c>
      <c r="G550" s="162">
        <f t="shared" si="84"/>
        <v>29106.54</v>
      </c>
      <c r="H550" s="193"/>
      <c r="I550" s="307">
        <v>10</v>
      </c>
      <c r="J550" s="161">
        <f t="shared" si="85"/>
        <v>291065.40000000002</v>
      </c>
    </row>
    <row r="551" spans="1:10" x14ac:dyDescent="0.2">
      <c r="A551" s="141" t="s">
        <v>675</v>
      </c>
      <c r="B551" s="195" t="s">
        <v>658</v>
      </c>
      <c r="C551" s="137"/>
      <c r="D551" s="191" t="s">
        <v>16</v>
      </c>
      <c r="E551" s="365">
        <v>33670</v>
      </c>
      <c r="F551" s="173">
        <f t="shared" si="86"/>
        <v>2020.1999999999998</v>
      </c>
      <c r="G551" s="162">
        <f t="shared" si="84"/>
        <v>35690.199999999997</v>
      </c>
      <c r="H551" s="193"/>
      <c r="I551" s="307">
        <v>5</v>
      </c>
      <c r="J551" s="161">
        <f t="shared" si="85"/>
        <v>178451</v>
      </c>
    </row>
    <row r="552" spans="1:10" x14ac:dyDescent="0.2">
      <c r="A552" s="141" t="s">
        <v>676</v>
      </c>
      <c r="B552" s="195" t="s">
        <v>659</v>
      </c>
      <c r="C552" s="137"/>
      <c r="D552" s="191" t="s">
        <v>16</v>
      </c>
      <c r="E552" s="365">
        <v>11254</v>
      </c>
      <c r="F552" s="173">
        <f t="shared" si="86"/>
        <v>675.24</v>
      </c>
      <c r="G552" s="162">
        <f t="shared" si="84"/>
        <v>11929.24</v>
      </c>
      <c r="H552" s="193"/>
      <c r="I552" s="307">
        <v>5</v>
      </c>
      <c r="J552" s="161">
        <f t="shared" si="85"/>
        <v>59646.2</v>
      </c>
    </row>
    <row r="553" spans="1:10" x14ac:dyDescent="0.2">
      <c r="A553" s="141" t="s">
        <v>677</v>
      </c>
      <c r="B553" s="195" t="s">
        <v>660</v>
      </c>
      <c r="C553" s="137"/>
      <c r="D553" s="191" t="s">
        <v>16</v>
      </c>
      <c r="E553" s="365">
        <v>15697</v>
      </c>
      <c r="F553" s="173">
        <f t="shared" si="86"/>
        <v>941.81999999999994</v>
      </c>
      <c r="G553" s="162">
        <f t="shared" si="84"/>
        <v>16638.82</v>
      </c>
      <c r="H553" s="193"/>
      <c r="I553" s="307">
        <v>5</v>
      </c>
      <c r="J553" s="161">
        <f t="shared" si="85"/>
        <v>83194.100000000006</v>
      </c>
    </row>
    <row r="554" spans="1:10" x14ac:dyDescent="0.2">
      <c r="A554" s="141" t="s">
        <v>678</v>
      </c>
      <c r="B554" s="195" t="s">
        <v>661</v>
      </c>
      <c r="C554" s="137"/>
      <c r="D554" s="191" t="s">
        <v>16</v>
      </c>
      <c r="E554" s="365">
        <v>4893</v>
      </c>
      <c r="F554" s="173">
        <f t="shared" si="86"/>
        <v>293.58</v>
      </c>
      <c r="G554" s="162">
        <f t="shared" si="84"/>
        <v>5186.58</v>
      </c>
      <c r="H554" s="193"/>
      <c r="I554" s="307">
        <v>5</v>
      </c>
      <c r="J554" s="161">
        <f t="shared" si="85"/>
        <v>25932.9</v>
      </c>
    </row>
    <row r="555" spans="1:10" x14ac:dyDescent="0.2">
      <c r="A555" s="141" t="s">
        <v>679</v>
      </c>
      <c r="B555" s="195" t="s">
        <v>662</v>
      </c>
      <c r="C555" s="137"/>
      <c r="D555" s="191" t="s">
        <v>16</v>
      </c>
      <c r="E555" s="365">
        <v>9306</v>
      </c>
      <c r="F555" s="173">
        <f t="shared" si="86"/>
        <v>558.36</v>
      </c>
      <c r="G555" s="162">
        <f t="shared" si="84"/>
        <v>9864.36</v>
      </c>
      <c r="H555" s="193"/>
      <c r="I555" s="307">
        <v>5</v>
      </c>
      <c r="J555" s="161">
        <f t="shared" si="85"/>
        <v>49321.8</v>
      </c>
    </row>
    <row r="556" spans="1:10" x14ac:dyDescent="0.2">
      <c r="A556" s="417" t="s">
        <v>381</v>
      </c>
      <c r="B556" s="417"/>
      <c r="C556" s="417"/>
      <c r="D556" s="417"/>
      <c r="E556" s="417"/>
      <c r="F556" s="417"/>
      <c r="G556" s="56"/>
      <c r="H556" s="226"/>
      <c r="I556" s="210">
        <f>SUM(I471:I555)</f>
        <v>3397</v>
      </c>
      <c r="J556" s="41">
        <f>SUM(J471:J555)</f>
        <v>4645756.1280000014</v>
      </c>
    </row>
    <row r="557" spans="1:10" x14ac:dyDescent="0.2">
      <c r="A557" s="78"/>
      <c r="B557" s="78"/>
      <c r="C557" s="78"/>
      <c r="D557" s="78"/>
      <c r="E557" s="384"/>
      <c r="F557" s="384"/>
      <c r="G557" s="384"/>
      <c r="H557" s="78"/>
      <c r="I557" s="8"/>
      <c r="J557" s="78"/>
    </row>
    <row r="558" spans="1:10" x14ac:dyDescent="0.2">
      <c r="A558" s="405" t="s">
        <v>382</v>
      </c>
      <c r="B558" s="405"/>
      <c r="C558" s="405"/>
      <c r="D558" s="405"/>
      <c r="E558" s="405"/>
      <c r="F558" s="405"/>
      <c r="G558" s="405"/>
      <c r="H558" s="405"/>
      <c r="I558" s="405"/>
      <c r="J558" s="405"/>
    </row>
    <row r="559" spans="1:10" x14ac:dyDescent="0.2">
      <c r="A559" s="109" t="s">
        <v>10</v>
      </c>
      <c r="B559" s="110" t="s">
        <v>383</v>
      </c>
      <c r="C559" s="78"/>
      <c r="D559" s="111" t="s">
        <v>16</v>
      </c>
      <c r="E559" s="112">
        <v>64000</v>
      </c>
      <c r="F559" s="47">
        <f>E559*0.06</f>
        <v>3840</v>
      </c>
      <c r="G559" s="48">
        <f t="shared" ref="G559" si="87">+E559+F559</f>
        <v>67840</v>
      </c>
      <c r="H559" s="78"/>
      <c r="I559" s="96">
        <v>2</v>
      </c>
      <c r="J559" s="40">
        <f t="shared" ref="J559:J590" si="88">((+I559-H559)*(G559))</f>
        <v>135680</v>
      </c>
    </row>
    <row r="560" spans="1:10" x14ac:dyDescent="0.2">
      <c r="A560" s="109" t="s">
        <v>11</v>
      </c>
      <c r="B560" s="110" t="s">
        <v>384</v>
      </c>
      <c r="C560" s="78"/>
      <c r="D560" s="111" t="s">
        <v>16</v>
      </c>
      <c r="E560" s="112">
        <v>7000</v>
      </c>
      <c r="F560" s="47">
        <f t="shared" ref="F560:F593" si="89">E560*0.06</f>
        <v>420</v>
      </c>
      <c r="G560" s="48">
        <f t="shared" ref="G560:G593" si="90">+E560+F560</f>
        <v>7420</v>
      </c>
      <c r="H560" s="78"/>
      <c r="I560" s="96">
        <v>12</v>
      </c>
      <c r="J560" s="40">
        <f t="shared" si="88"/>
        <v>89040</v>
      </c>
    </row>
    <row r="561" spans="1:10" x14ac:dyDescent="0.2">
      <c r="A561" s="109" t="s">
        <v>12</v>
      </c>
      <c r="B561" s="110" t="s">
        <v>385</v>
      </c>
      <c r="C561" s="78"/>
      <c r="D561" s="111" t="s">
        <v>16</v>
      </c>
      <c r="E561" s="112">
        <v>7000</v>
      </c>
      <c r="F561" s="47">
        <f t="shared" si="89"/>
        <v>420</v>
      </c>
      <c r="G561" s="48">
        <f t="shared" si="90"/>
        <v>7420</v>
      </c>
      <c r="H561" s="78"/>
      <c r="I561" s="96">
        <v>6</v>
      </c>
      <c r="J561" s="40">
        <f t="shared" si="88"/>
        <v>44520</v>
      </c>
    </row>
    <row r="562" spans="1:10" x14ac:dyDescent="0.2">
      <c r="A562" s="109" t="s">
        <v>61</v>
      </c>
      <c r="B562" s="110" t="s">
        <v>386</v>
      </c>
      <c r="C562" s="78"/>
      <c r="D562" s="111" t="s">
        <v>50</v>
      </c>
      <c r="E562" s="112">
        <f>4900*100</f>
        <v>490000</v>
      </c>
      <c r="F562" s="47">
        <f t="shared" si="89"/>
        <v>29400</v>
      </c>
      <c r="G562" s="48">
        <f t="shared" si="90"/>
        <v>519400</v>
      </c>
      <c r="H562" s="78"/>
      <c r="I562" s="96">
        <v>2</v>
      </c>
      <c r="J562" s="40">
        <f t="shared" si="88"/>
        <v>1038800</v>
      </c>
    </row>
    <row r="563" spans="1:10" x14ac:dyDescent="0.2">
      <c r="A563" s="109" t="s">
        <v>116</v>
      </c>
      <c r="B563" s="110" t="s">
        <v>387</v>
      </c>
      <c r="C563" s="78"/>
      <c r="D563" s="111" t="s">
        <v>50</v>
      </c>
      <c r="E563" s="112">
        <v>435000</v>
      </c>
      <c r="F563" s="47">
        <f t="shared" si="89"/>
        <v>26100</v>
      </c>
      <c r="G563" s="48">
        <f t="shared" si="90"/>
        <v>461100</v>
      </c>
      <c r="H563" s="78"/>
      <c r="I563" s="96">
        <v>2</v>
      </c>
      <c r="J563" s="40">
        <f t="shared" si="88"/>
        <v>922200</v>
      </c>
    </row>
    <row r="564" spans="1:10" x14ac:dyDescent="0.2">
      <c r="A564" s="109" t="s">
        <v>117</v>
      </c>
      <c r="B564" s="110" t="s">
        <v>388</v>
      </c>
      <c r="C564" s="78"/>
      <c r="D564" s="111" t="s">
        <v>50</v>
      </c>
      <c r="E564" s="112">
        <f>2400*100</f>
        <v>240000</v>
      </c>
      <c r="F564" s="47">
        <f t="shared" si="89"/>
        <v>14400</v>
      </c>
      <c r="G564" s="48">
        <f t="shared" si="90"/>
        <v>254400</v>
      </c>
      <c r="H564" s="78"/>
      <c r="I564" s="96">
        <v>2</v>
      </c>
      <c r="J564" s="40">
        <f t="shared" si="88"/>
        <v>508800</v>
      </c>
    </row>
    <row r="565" spans="1:10" x14ac:dyDescent="0.2">
      <c r="A565" s="109" t="s">
        <v>126</v>
      </c>
      <c r="B565" s="110" t="s">
        <v>389</v>
      </c>
      <c r="C565" s="78"/>
      <c r="D565" s="111" t="s">
        <v>16</v>
      </c>
      <c r="E565" s="112">
        <v>1580</v>
      </c>
      <c r="F565" s="47">
        <f t="shared" si="89"/>
        <v>94.8</v>
      </c>
      <c r="G565" s="48">
        <f t="shared" si="90"/>
        <v>1674.8</v>
      </c>
      <c r="H565" s="78"/>
      <c r="I565" s="96">
        <v>15</v>
      </c>
      <c r="J565" s="40">
        <f t="shared" si="88"/>
        <v>25122</v>
      </c>
    </row>
    <row r="566" spans="1:10" x14ac:dyDescent="0.2">
      <c r="A566" s="109" t="s">
        <v>123</v>
      </c>
      <c r="B566" s="110" t="s">
        <v>390</v>
      </c>
      <c r="C566" s="78"/>
      <c r="D566" s="111" t="s">
        <v>16</v>
      </c>
      <c r="E566" s="112">
        <v>1900</v>
      </c>
      <c r="F566" s="47">
        <f t="shared" si="89"/>
        <v>114</v>
      </c>
      <c r="G566" s="48">
        <f t="shared" si="90"/>
        <v>2014</v>
      </c>
      <c r="H566" s="78"/>
      <c r="I566" s="96">
        <v>15</v>
      </c>
      <c r="J566" s="40">
        <f t="shared" si="88"/>
        <v>30210</v>
      </c>
    </row>
    <row r="567" spans="1:10" x14ac:dyDescent="0.2">
      <c r="A567" s="109" t="s">
        <v>124</v>
      </c>
      <c r="B567" s="113" t="s">
        <v>391</v>
      </c>
      <c r="C567" s="78"/>
      <c r="D567" s="114" t="s">
        <v>16</v>
      </c>
      <c r="E567" s="115">
        <v>3655</v>
      </c>
      <c r="F567" s="47">
        <f t="shared" si="89"/>
        <v>219.29999999999998</v>
      </c>
      <c r="G567" s="48">
        <f t="shared" si="90"/>
        <v>3874.3</v>
      </c>
      <c r="H567" s="78"/>
      <c r="I567" s="125">
        <v>15</v>
      </c>
      <c r="J567" s="40">
        <f t="shared" si="88"/>
        <v>58114.5</v>
      </c>
    </row>
    <row r="568" spans="1:10" x14ac:dyDescent="0.2">
      <c r="A568" s="109" t="s">
        <v>127</v>
      </c>
      <c r="B568" s="113" t="s">
        <v>392</v>
      </c>
      <c r="C568" s="78"/>
      <c r="D568" s="114" t="s">
        <v>16</v>
      </c>
      <c r="E568" s="115">
        <v>1580</v>
      </c>
      <c r="F568" s="47">
        <f t="shared" si="89"/>
        <v>94.8</v>
      </c>
      <c r="G568" s="48">
        <f t="shared" si="90"/>
        <v>1674.8</v>
      </c>
      <c r="H568" s="78"/>
      <c r="I568" s="125">
        <v>10</v>
      </c>
      <c r="J568" s="40">
        <f t="shared" si="88"/>
        <v>16748</v>
      </c>
    </row>
    <row r="569" spans="1:10" x14ac:dyDescent="0.2">
      <c r="A569" s="109" t="s">
        <v>133</v>
      </c>
      <c r="B569" s="113" t="s">
        <v>680</v>
      </c>
      <c r="C569" s="78"/>
      <c r="D569" s="114" t="s">
        <v>16</v>
      </c>
      <c r="E569" s="115">
        <v>30650</v>
      </c>
      <c r="F569" s="47">
        <f t="shared" si="89"/>
        <v>1839</v>
      </c>
      <c r="G569" s="48">
        <f t="shared" si="90"/>
        <v>32489</v>
      </c>
      <c r="H569" s="78"/>
      <c r="I569" s="125">
        <v>30</v>
      </c>
      <c r="J569" s="40">
        <f t="shared" si="88"/>
        <v>974670</v>
      </c>
    </row>
    <row r="570" spans="1:10" x14ac:dyDescent="0.2">
      <c r="A570" s="109" t="s">
        <v>128</v>
      </c>
      <c r="B570" s="110" t="s">
        <v>393</v>
      </c>
      <c r="C570" s="78"/>
      <c r="D570" s="111" t="s">
        <v>50</v>
      </c>
      <c r="E570" s="112">
        <v>14100</v>
      </c>
      <c r="F570" s="47">
        <f t="shared" si="89"/>
        <v>846</v>
      </c>
      <c r="G570" s="48">
        <f t="shared" si="90"/>
        <v>14946</v>
      </c>
      <c r="H570" s="78"/>
      <c r="I570" s="96">
        <v>6</v>
      </c>
      <c r="J570" s="40">
        <f t="shared" si="88"/>
        <v>89676</v>
      </c>
    </row>
    <row r="571" spans="1:10" x14ac:dyDescent="0.2">
      <c r="A571" s="109" t="s">
        <v>129</v>
      </c>
      <c r="B571" s="110" t="s">
        <v>394</v>
      </c>
      <c r="C571" s="78"/>
      <c r="D571" s="111" t="s">
        <v>50</v>
      </c>
      <c r="E571" s="112">
        <v>16900</v>
      </c>
      <c r="F571" s="47">
        <f t="shared" si="89"/>
        <v>1014</v>
      </c>
      <c r="G571" s="48">
        <f t="shared" si="90"/>
        <v>17914</v>
      </c>
      <c r="H571" s="78"/>
      <c r="I571" s="96">
        <v>6</v>
      </c>
      <c r="J571" s="40">
        <f t="shared" si="88"/>
        <v>107484</v>
      </c>
    </row>
    <row r="572" spans="1:10" x14ac:dyDescent="0.2">
      <c r="A572" s="109" t="s">
        <v>134</v>
      </c>
      <c r="B572" s="110" t="s">
        <v>395</v>
      </c>
      <c r="C572" s="78"/>
      <c r="D572" s="111" t="s">
        <v>396</v>
      </c>
      <c r="E572" s="112">
        <v>2090</v>
      </c>
      <c r="F572" s="47">
        <f t="shared" si="89"/>
        <v>125.39999999999999</v>
      </c>
      <c r="G572" s="48">
        <f t="shared" si="90"/>
        <v>2215.4</v>
      </c>
      <c r="H572" s="78"/>
      <c r="I572" s="96">
        <v>17</v>
      </c>
      <c r="J572" s="40">
        <f t="shared" si="88"/>
        <v>37661.800000000003</v>
      </c>
    </row>
    <row r="573" spans="1:10" x14ac:dyDescent="0.2">
      <c r="A573" s="109" t="s">
        <v>135</v>
      </c>
      <c r="B573" s="110" t="s">
        <v>397</v>
      </c>
      <c r="C573" s="78"/>
      <c r="D573" s="111" t="s">
        <v>396</v>
      </c>
      <c r="E573" s="112">
        <v>2750</v>
      </c>
      <c r="F573" s="47">
        <f t="shared" si="89"/>
        <v>165</v>
      </c>
      <c r="G573" s="48">
        <f t="shared" si="90"/>
        <v>2915</v>
      </c>
      <c r="H573" s="78"/>
      <c r="I573" s="96">
        <v>10</v>
      </c>
      <c r="J573" s="40">
        <f t="shared" si="88"/>
        <v>29150</v>
      </c>
    </row>
    <row r="574" spans="1:10" x14ac:dyDescent="0.2">
      <c r="A574" s="109" t="s">
        <v>136</v>
      </c>
      <c r="B574" s="110" t="s">
        <v>398</v>
      </c>
      <c r="C574" s="78"/>
      <c r="D574" s="111" t="s">
        <v>16</v>
      </c>
      <c r="E574" s="112">
        <v>280</v>
      </c>
      <c r="F574" s="47">
        <f t="shared" si="89"/>
        <v>16.8</v>
      </c>
      <c r="G574" s="48">
        <f t="shared" si="90"/>
        <v>296.8</v>
      </c>
      <c r="H574" s="78"/>
      <c r="I574" s="96">
        <v>20</v>
      </c>
      <c r="J574" s="40">
        <f t="shared" si="88"/>
        <v>5936</v>
      </c>
    </row>
    <row r="575" spans="1:10" x14ac:dyDescent="0.2">
      <c r="A575" s="109" t="s">
        <v>137</v>
      </c>
      <c r="B575" s="110" t="s">
        <v>399</v>
      </c>
      <c r="C575" s="78"/>
      <c r="D575" s="111" t="s">
        <v>16</v>
      </c>
      <c r="E575" s="112">
        <v>530</v>
      </c>
      <c r="F575" s="47">
        <f t="shared" si="89"/>
        <v>31.799999999999997</v>
      </c>
      <c r="G575" s="48">
        <f t="shared" si="90"/>
        <v>561.79999999999995</v>
      </c>
      <c r="H575" s="78"/>
      <c r="I575" s="96">
        <v>20</v>
      </c>
      <c r="J575" s="40">
        <f t="shared" si="88"/>
        <v>11236</v>
      </c>
    </row>
    <row r="576" spans="1:10" x14ac:dyDescent="0.2">
      <c r="A576" s="109" t="s">
        <v>138</v>
      </c>
      <c r="B576" s="110" t="s">
        <v>400</v>
      </c>
      <c r="C576" s="78"/>
      <c r="D576" s="111" t="s">
        <v>16</v>
      </c>
      <c r="E576" s="112">
        <v>190</v>
      </c>
      <c r="F576" s="47">
        <f t="shared" si="89"/>
        <v>11.4</v>
      </c>
      <c r="G576" s="48">
        <f t="shared" si="90"/>
        <v>201.4</v>
      </c>
      <c r="H576" s="78"/>
      <c r="I576" s="96">
        <v>15</v>
      </c>
      <c r="J576" s="40">
        <f t="shared" si="88"/>
        <v>3021</v>
      </c>
    </row>
    <row r="577" spans="1:10" x14ac:dyDescent="0.2">
      <c r="A577" s="109" t="s">
        <v>139</v>
      </c>
      <c r="B577" s="110" t="s">
        <v>401</v>
      </c>
      <c r="C577" s="78"/>
      <c r="D577" s="111" t="s">
        <v>16</v>
      </c>
      <c r="E577" s="112">
        <v>140000</v>
      </c>
      <c r="F577" s="47">
        <f t="shared" si="89"/>
        <v>8400</v>
      </c>
      <c r="G577" s="48">
        <f t="shared" si="90"/>
        <v>148400</v>
      </c>
      <c r="H577" s="78"/>
      <c r="I577" s="96">
        <v>6</v>
      </c>
      <c r="J577" s="40">
        <f t="shared" si="88"/>
        <v>890400</v>
      </c>
    </row>
    <row r="578" spans="1:10" x14ac:dyDescent="0.2">
      <c r="A578" s="109" t="s">
        <v>140</v>
      </c>
      <c r="B578" s="113" t="s">
        <v>402</v>
      </c>
      <c r="C578" s="78"/>
      <c r="D578" s="114" t="s">
        <v>16</v>
      </c>
      <c r="E578" s="115">
        <v>200</v>
      </c>
      <c r="F578" s="47">
        <f t="shared" si="89"/>
        <v>12</v>
      </c>
      <c r="G578" s="48">
        <f t="shared" si="90"/>
        <v>212</v>
      </c>
      <c r="H578" s="78"/>
      <c r="I578" s="125">
        <v>25</v>
      </c>
      <c r="J578" s="40">
        <f t="shared" si="88"/>
        <v>5300</v>
      </c>
    </row>
    <row r="579" spans="1:10" x14ac:dyDescent="0.2">
      <c r="A579" s="109" t="s">
        <v>141</v>
      </c>
      <c r="B579" s="110" t="s">
        <v>403</v>
      </c>
      <c r="C579" s="78"/>
      <c r="D579" s="111" t="s">
        <v>16</v>
      </c>
      <c r="E579" s="112">
        <v>2850</v>
      </c>
      <c r="F579" s="47">
        <f t="shared" si="89"/>
        <v>171</v>
      </c>
      <c r="G579" s="48">
        <f t="shared" si="90"/>
        <v>3021</v>
      </c>
      <c r="H579" s="78"/>
      <c r="I579" s="96">
        <v>10</v>
      </c>
      <c r="J579" s="40">
        <f t="shared" si="88"/>
        <v>30210</v>
      </c>
    </row>
    <row r="580" spans="1:10" x14ac:dyDescent="0.2">
      <c r="A580" s="109" t="s">
        <v>142</v>
      </c>
      <c r="B580" s="110" t="s">
        <v>404</v>
      </c>
      <c r="C580" s="78"/>
      <c r="D580" s="111" t="s">
        <v>16</v>
      </c>
      <c r="E580" s="112">
        <v>170900</v>
      </c>
      <c r="F580" s="47">
        <f t="shared" si="89"/>
        <v>10254</v>
      </c>
      <c r="G580" s="48">
        <f t="shared" si="90"/>
        <v>181154</v>
      </c>
      <c r="H580" s="78"/>
      <c r="I580" s="96">
        <v>1</v>
      </c>
      <c r="J580" s="40">
        <f t="shared" si="88"/>
        <v>181154</v>
      </c>
    </row>
    <row r="581" spans="1:10" x14ac:dyDescent="0.2">
      <c r="A581" s="109" t="s">
        <v>143</v>
      </c>
      <c r="B581" s="110" t="s">
        <v>405</v>
      </c>
      <c r="C581" s="78"/>
      <c r="D581" s="111" t="s">
        <v>16</v>
      </c>
      <c r="E581" s="112">
        <v>6408</v>
      </c>
      <c r="F581" s="47">
        <f t="shared" si="89"/>
        <v>384.47999999999996</v>
      </c>
      <c r="G581" s="48">
        <f t="shared" si="90"/>
        <v>6792.48</v>
      </c>
      <c r="H581" s="78"/>
      <c r="I581" s="96">
        <v>10</v>
      </c>
      <c r="J581" s="40">
        <f t="shared" si="88"/>
        <v>67924.799999999988</v>
      </c>
    </row>
    <row r="582" spans="1:10" x14ac:dyDescent="0.2">
      <c r="A582" s="109" t="s">
        <v>144</v>
      </c>
      <c r="B582" s="110" t="s">
        <v>406</v>
      </c>
      <c r="C582" s="78"/>
      <c r="D582" s="111" t="s">
        <v>16</v>
      </c>
      <c r="E582" s="112">
        <f>35900/50</f>
        <v>718</v>
      </c>
      <c r="F582" s="47">
        <f t="shared" si="89"/>
        <v>43.08</v>
      </c>
      <c r="G582" s="48">
        <f t="shared" si="90"/>
        <v>761.08</v>
      </c>
      <c r="H582" s="78"/>
      <c r="I582" s="96">
        <v>25</v>
      </c>
      <c r="J582" s="40">
        <f t="shared" si="88"/>
        <v>19027</v>
      </c>
    </row>
    <row r="583" spans="1:10" x14ac:dyDescent="0.2">
      <c r="A583" s="109" t="s">
        <v>145</v>
      </c>
      <c r="B583" s="110" t="s">
        <v>407</v>
      </c>
      <c r="C583" s="78"/>
      <c r="D583" s="111" t="s">
        <v>16</v>
      </c>
      <c r="E583" s="112">
        <v>159</v>
      </c>
      <c r="F583" s="47">
        <f t="shared" si="89"/>
        <v>9.5399999999999991</v>
      </c>
      <c r="G583" s="48">
        <f t="shared" si="90"/>
        <v>168.54</v>
      </c>
      <c r="H583" s="78"/>
      <c r="I583" s="96">
        <v>50</v>
      </c>
      <c r="J583" s="40">
        <f t="shared" si="88"/>
        <v>8427</v>
      </c>
    </row>
    <row r="584" spans="1:10" x14ac:dyDescent="0.2">
      <c r="A584" s="109" t="s">
        <v>146</v>
      </c>
      <c r="B584" s="110" t="s">
        <v>408</v>
      </c>
      <c r="C584" s="78"/>
      <c r="D584" s="111" t="s">
        <v>16</v>
      </c>
      <c r="E584" s="112">
        <v>41.8</v>
      </c>
      <c r="F584" s="47">
        <f t="shared" si="89"/>
        <v>2.5079999999999996</v>
      </c>
      <c r="G584" s="48">
        <f t="shared" si="90"/>
        <v>44.308</v>
      </c>
      <c r="H584" s="78"/>
      <c r="I584" s="96">
        <v>300</v>
      </c>
      <c r="J584" s="40">
        <f t="shared" si="88"/>
        <v>13292.4</v>
      </c>
    </row>
    <row r="585" spans="1:10" x14ac:dyDescent="0.2">
      <c r="A585" s="109" t="s">
        <v>147</v>
      </c>
      <c r="B585" s="110" t="s">
        <v>409</v>
      </c>
      <c r="C585" s="78"/>
      <c r="D585" s="111" t="s">
        <v>50</v>
      </c>
      <c r="E585" s="112">
        <v>6500</v>
      </c>
      <c r="F585" s="47">
        <f t="shared" si="89"/>
        <v>390</v>
      </c>
      <c r="G585" s="48">
        <f t="shared" si="90"/>
        <v>6890</v>
      </c>
      <c r="H585" s="78"/>
      <c r="I585" s="96">
        <v>2</v>
      </c>
      <c r="J585" s="40">
        <f t="shared" si="88"/>
        <v>13780</v>
      </c>
    </row>
    <row r="586" spans="1:10" x14ac:dyDescent="0.2">
      <c r="A586" s="109" t="s">
        <v>148</v>
      </c>
      <c r="B586" s="110" t="s">
        <v>410</v>
      </c>
      <c r="C586" s="78"/>
      <c r="D586" s="111" t="s">
        <v>16</v>
      </c>
      <c r="E586" s="112">
        <v>700</v>
      </c>
      <c r="F586" s="47">
        <f t="shared" si="89"/>
        <v>42</v>
      </c>
      <c r="G586" s="48">
        <f t="shared" si="90"/>
        <v>742</v>
      </c>
      <c r="H586" s="78"/>
      <c r="I586" s="96">
        <v>50</v>
      </c>
      <c r="J586" s="40">
        <f t="shared" si="88"/>
        <v>37100</v>
      </c>
    </row>
    <row r="587" spans="1:10" x14ac:dyDescent="0.2">
      <c r="A587" s="109" t="s">
        <v>149</v>
      </c>
      <c r="B587" s="110" t="s">
        <v>411</v>
      </c>
      <c r="C587" s="78"/>
      <c r="D587" s="111" t="s">
        <v>16</v>
      </c>
      <c r="E587" s="112">
        <v>40350</v>
      </c>
      <c r="F587" s="47">
        <f t="shared" si="89"/>
        <v>2421</v>
      </c>
      <c r="G587" s="48">
        <f t="shared" si="90"/>
        <v>42771</v>
      </c>
      <c r="H587" s="78"/>
      <c r="I587" s="96">
        <v>6</v>
      </c>
      <c r="J587" s="40">
        <f t="shared" si="88"/>
        <v>256626</v>
      </c>
    </row>
    <row r="588" spans="1:10" s="2" customFormat="1" x14ac:dyDescent="0.2">
      <c r="A588" s="109" t="s">
        <v>150</v>
      </c>
      <c r="B588" s="110" t="s">
        <v>412</v>
      </c>
      <c r="C588" s="78"/>
      <c r="D588" s="111" t="s">
        <v>16</v>
      </c>
      <c r="E588" s="112">
        <v>18300</v>
      </c>
      <c r="F588" s="47">
        <f t="shared" si="89"/>
        <v>1098</v>
      </c>
      <c r="G588" s="48">
        <f t="shared" si="90"/>
        <v>19398</v>
      </c>
      <c r="H588" s="78"/>
      <c r="I588" s="96">
        <v>15</v>
      </c>
      <c r="J588" s="40">
        <f t="shared" si="88"/>
        <v>290970</v>
      </c>
    </row>
    <row r="589" spans="1:10" x14ac:dyDescent="0.2">
      <c r="A589" s="109" t="s">
        <v>151</v>
      </c>
      <c r="B589" s="110" t="s">
        <v>413</v>
      </c>
      <c r="C589" s="78"/>
      <c r="D589" s="111" t="s">
        <v>16</v>
      </c>
      <c r="E589" s="112">
        <f>19780*1.04^15*1.16</f>
        <v>41322.288545155105</v>
      </c>
      <c r="F589" s="47">
        <f t="shared" si="89"/>
        <v>2479.3373127093064</v>
      </c>
      <c r="G589" s="48">
        <f t="shared" si="90"/>
        <v>43801.625857864412</v>
      </c>
      <c r="H589" s="78"/>
      <c r="I589" s="96">
        <v>5</v>
      </c>
      <c r="J589" s="40">
        <f t="shared" si="88"/>
        <v>219008.12928932207</v>
      </c>
    </row>
    <row r="590" spans="1:10" x14ac:dyDescent="0.2">
      <c r="A590" s="109" t="s">
        <v>152</v>
      </c>
      <c r="B590" s="110" t="s">
        <v>414</v>
      </c>
      <c r="C590" s="78"/>
      <c r="D590" s="111" t="s">
        <v>16</v>
      </c>
      <c r="E590" s="112">
        <v>49000</v>
      </c>
      <c r="F590" s="47">
        <f t="shared" si="89"/>
        <v>2940</v>
      </c>
      <c r="G590" s="48">
        <f t="shared" si="90"/>
        <v>51940</v>
      </c>
      <c r="H590" s="78"/>
      <c r="I590" s="96">
        <v>5</v>
      </c>
      <c r="J590" s="40">
        <f t="shared" si="88"/>
        <v>259700</v>
      </c>
    </row>
    <row r="591" spans="1:10" x14ac:dyDescent="0.2">
      <c r="A591" s="109" t="s">
        <v>153</v>
      </c>
      <c r="B591" s="110" t="s">
        <v>415</v>
      </c>
      <c r="C591" s="78"/>
      <c r="D591" s="111" t="s">
        <v>16</v>
      </c>
      <c r="E591" s="112">
        <v>39000</v>
      </c>
      <c r="F591" s="47">
        <f t="shared" si="89"/>
        <v>2340</v>
      </c>
      <c r="G591" s="48">
        <f t="shared" si="90"/>
        <v>41340</v>
      </c>
      <c r="H591" s="78"/>
      <c r="I591" s="96">
        <v>5</v>
      </c>
      <c r="J591" s="40">
        <f t="shared" ref="J591:J593" si="91">((+I591-H591)*(G591))</f>
        <v>206700</v>
      </c>
    </row>
    <row r="592" spans="1:10" x14ac:dyDescent="0.2">
      <c r="A592" s="109" t="s">
        <v>154</v>
      </c>
      <c r="B592" s="110" t="s">
        <v>416</v>
      </c>
      <c r="C592" s="78"/>
      <c r="D592" s="111" t="s">
        <v>16</v>
      </c>
      <c r="E592" s="112">
        <v>4500000</v>
      </c>
      <c r="F592" s="47">
        <f t="shared" si="89"/>
        <v>270000</v>
      </c>
      <c r="G592" s="48">
        <f t="shared" si="90"/>
        <v>4770000</v>
      </c>
      <c r="H592" s="78"/>
      <c r="I592" s="96">
        <v>1</v>
      </c>
      <c r="J592" s="40">
        <f t="shared" si="91"/>
        <v>4770000</v>
      </c>
    </row>
    <row r="593" spans="1:10" x14ac:dyDescent="0.2">
      <c r="A593" s="109" t="s">
        <v>248</v>
      </c>
      <c r="B593" s="110" t="s">
        <v>417</v>
      </c>
      <c r="C593" s="78"/>
      <c r="D593" s="111" t="s">
        <v>16</v>
      </c>
      <c r="E593" s="112">
        <v>194500</v>
      </c>
      <c r="F593" s="47">
        <f t="shared" si="89"/>
        <v>11670</v>
      </c>
      <c r="G593" s="48">
        <f t="shared" si="90"/>
        <v>206170</v>
      </c>
      <c r="H593" s="78"/>
      <c r="I593" s="96">
        <v>1</v>
      </c>
      <c r="J593" s="40">
        <f t="shared" si="91"/>
        <v>206170</v>
      </c>
    </row>
    <row r="594" spans="1:10" x14ac:dyDescent="0.2">
      <c r="A594" s="417" t="s">
        <v>428</v>
      </c>
      <c r="B594" s="417"/>
      <c r="C594" s="417"/>
      <c r="D594" s="417"/>
      <c r="E594" s="417"/>
      <c r="F594" s="417"/>
      <c r="G594" s="56"/>
      <c r="H594" s="226"/>
      <c r="I594" s="13">
        <f>SUM(I559:I593)</f>
        <v>722</v>
      </c>
      <c r="J594" s="41">
        <f>SUM(J559:J593)</f>
        <v>11603858.629289322</v>
      </c>
    </row>
    <row r="596" spans="1:10" x14ac:dyDescent="0.2">
      <c r="A596" s="405" t="s">
        <v>684</v>
      </c>
      <c r="B596" s="405"/>
      <c r="C596" s="405"/>
      <c r="D596" s="405"/>
      <c r="E596" s="405"/>
      <c r="F596" s="405"/>
      <c r="G596" s="405"/>
      <c r="H596" s="405"/>
      <c r="I596" s="405"/>
      <c r="J596" s="405"/>
    </row>
    <row r="597" spans="1:10" x14ac:dyDescent="0.2">
      <c r="A597" s="109" t="s">
        <v>10</v>
      </c>
      <c r="B597" s="142" t="s">
        <v>230</v>
      </c>
      <c r="C597" s="78"/>
      <c r="D597" s="111" t="s">
        <v>16</v>
      </c>
      <c r="E597" s="112">
        <v>228696</v>
      </c>
      <c r="F597" s="47">
        <f>E597*0.06</f>
        <v>13721.76</v>
      </c>
      <c r="G597" s="48">
        <f>+E597+F597</f>
        <v>242417.76</v>
      </c>
      <c r="H597" s="78"/>
      <c r="I597" s="305">
        <v>1</v>
      </c>
      <c r="J597" s="40">
        <f t="shared" ref="J597:J618" si="92">((+I597-H597)*(G597))</f>
        <v>242417.76</v>
      </c>
    </row>
    <row r="598" spans="1:10" x14ac:dyDescent="0.2">
      <c r="A598" s="109" t="s">
        <v>11</v>
      </c>
      <c r="B598" s="142" t="s">
        <v>231</v>
      </c>
      <c r="C598" s="78"/>
      <c r="D598" s="111" t="s">
        <v>16</v>
      </c>
      <c r="E598" s="112">
        <v>468000</v>
      </c>
      <c r="F598" s="47">
        <f t="shared" ref="F598:F637" si="93">E598*0.06</f>
        <v>28080</v>
      </c>
      <c r="G598" s="48">
        <f t="shared" ref="G598:G618" si="94">+E598+F598</f>
        <v>496080</v>
      </c>
      <c r="H598" s="78"/>
      <c r="I598" s="305">
        <v>1</v>
      </c>
      <c r="J598" s="40">
        <f t="shared" si="92"/>
        <v>496080</v>
      </c>
    </row>
    <row r="599" spans="1:10" x14ac:dyDescent="0.2">
      <c r="A599" s="109" t="s">
        <v>12</v>
      </c>
      <c r="B599" s="142" t="s">
        <v>232</v>
      </c>
      <c r="C599" s="78"/>
      <c r="D599" s="111" t="s">
        <v>16</v>
      </c>
      <c r="E599" s="112">
        <v>477360</v>
      </c>
      <c r="F599" s="47">
        <f t="shared" si="93"/>
        <v>28641.599999999999</v>
      </c>
      <c r="G599" s="48">
        <f t="shared" si="94"/>
        <v>506001.6</v>
      </c>
      <c r="H599" s="78"/>
      <c r="I599" s="305">
        <v>1</v>
      </c>
      <c r="J599" s="40">
        <f t="shared" si="92"/>
        <v>506001.6</v>
      </c>
    </row>
    <row r="600" spans="1:10" x14ac:dyDescent="0.2">
      <c r="A600" s="109" t="s">
        <v>61</v>
      </c>
      <c r="B600" s="142" t="s">
        <v>233</v>
      </c>
      <c r="C600" s="78"/>
      <c r="D600" s="111" t="s">
        <v>16</v>
      </c>
      <c r="E600" s="112">
        <v>2022800</v>
      </c>
      <c r="F600" s="47">
        <f t="shared" si="93"/>
        <v>121368</v>
      </c>
      <c r="G600" s="48">
        <f t="shared" si="94"/>
        <v>2144168</v>
      </c>
      <c r="H600" s="78"/>
      <c r="I600" s="305">
        <v>1</v>
      </c>
      <c r="J600" s="40">
        <f t="shared" si="92"/>
        <v>2144168</v>
      </c>
    </row>
    <row r="601" spans="1:10" x14ac:dyDescent="0.2">
      <c r="A601" s="109" t="s">
        <v>116</v>
      </c>
      <c r="B601" s="142" t="s">
        <v>234</v>
      </c>
      <c r="C601" s="78"/>
      <c r="D601" s="114" t="s">
        <v>16</v>
      </c>
      <c r="E601" s="115">
        <v>2559787.36</v>
      </c>
      <c r="F601" s="47">
        <f t="shared" si="93"/>
        <v>153587.24159999998</v>
      </c>
      <c r="G601" s="48">
        <f t="shared" si="94"/>
        <v>2713374.6015999997</v>
      </c>
      <c r="H601" s="78"/>
      <c r="I601" s="305">
        <v>1</v>
      </c>
      <c r="J601" s="40">
        <f t="shared" si="92"/>
        <v>2713374.6015999997</v>
      </c>
    </row>
    <row r="602" spans="1:10" x14ac:dyDescent="0.2">
      <c r="A602" s="109" t="s">
        <v>117</v>
      </c>
      <c r="B602" s="142" t="s">
        <v>235</v>
      </c>
      <c r="C602" s="78"/>
      <c r="D602" s="116" t="s">
        <v>16</v>
      </c>
      <c r="E602" s="112">
        <v>312000</v>
      </c>
      <c r="F602" s="47">
        <f t="shared" si="93"/>
        <v>18720</v>
      </c>
      <c r="G602" s="48">
        <f t="shared" si="94"/>
        <v>330720</v>
      </c>
      <c r="H602" s="78"/>
      <c r="I602" s="305">
        <v>1</v>
      </c>
      <c r="J602" s="40">
        <f t="shared" si="92"/>
        <v>330720</v>
      </c>
    </row>
    <row r="603" spans="1:10" x14ac:dyDescent="0.2">
      <c r="A603" s="109" t="s">
        <v>126</v>
      </c>
      <c r="B603" s="142" t="s">
        <v>236</v>
      </c>
      <c r="C603" s="78"/>
      <c r="D603" s="111" t="s">
        <v>16</v>
      </c>
      <c r="E603" s="112">
        <v>377520</v>
      </c>
      <c r="F603" s="47">
        <f t="shared" si="93"/>
        <v>22651.200000000001</v>
      </c>
      <c r="G603" s="48">
        <f t="shared" si="94"/>
        <v>400171.2</v>
      </c>
      <c r="H603" s="78"/>
      <c r="I603" s="305">
        <v>1</v>
      </c>
      <c r="J603" s="40">
        <f t="shared" si="92"/>
        <v>400171.2</v>
      </c>
    </row>
    <row r="604" spans="1:10" x14ac:dyDescent="0.2">
      <c r="A604" s="109" t="s">
        <v>123</v>
      </c>
      <c r="B604" s="142" t="s">
        <v>237</v>
      </c>
      <c r="C604" s="78"/>
      <c r="D604" s="114" t="s">
        <v>16</v>
      </c>
      <c r="E604" s="115">
        <v>44616</v>
      </c>
      <c r="F604" s="47">
        <f t="shared" si="93"/>
        <v>2676.96</v>
      </c>
      <c r="G604" s="48">
        <f t="shared" si="94"/>
        <v>47292.959999999999</v>
      </c>
      <c r="H604" s="78"/>
      <c r="I604" s="305">
        <v>1</v>
      </c>
      <c r="J604" s="40">
        <f t="shared" si="92"/>
        <v>47292.959999999999</v>
      </c>
    </row>
    <row r="605" spans="1:10" x14ac:dyDescent="0.2">
      <c r="A605" s="109" t="s">
        <v>124</v>
      </c>
      <c r="B605" s="142" t="s">
        <v>238</v>
      </c>
      <c r="C605" s="78"/>
      <c r="D605" s="116" t="s">
        <v>16</v>
      </c>
      <c r="E605" s="112">
        <v>623896</v>
      </c>
      <c r="F605" s="47">
        <f t="shared" si="93"/>
        <v>37433.760000000002</v>
      </c>
      <c r="G605" s="48">
        <f t="shared" si="94"/>
        <v>661329.76</v>
      </c>
      <c r="H605" s="78"/>
      <c r="I605" s="305">
        <v>1</v>
      </c>
      <c r="J605" s="40">
        <f t="shared" si="92"/>
        <v>661329.76</v>
      </c>
    </row>
    <row r="606" spans="1:10" x14ac:dyDescent="0.2">
      <c r="A606" s="109" t="s">
        <v>127</v>
      </c>
      <c r="B606" s="142" t="s">
        <v>239</v>
      </c>
      <c r="C606" s="78"/>
      <c r="D606" s="111" t="s">
        <v>16</v>
      </c>
      <c r="E606" s="112">
        <v>26000</v>
      </c>
      <c r="F606" s="47">
        <f t="shared" si="93"/>
        <v>1560</v>
      </c>
      <c r="G606" s="48">
        <f t="shared" si="94"/>
        <v>27560</v>
      </c>
      <c r="H606" s="78"/>
      <c r="I606" s="305">
        <v>4</v>
      </c>
      <c r="J606" s="40">
        <f t="shared" si="92"/>
        <v>110240</v>
      </c>
    </row>
    <row r="607" spans="1:10" x14ac:dyDescent="0.2">
      <c r="A607" s="109" t="s">
        <v>133</v>
      </c>
      <c r="B607" s="142" t="s">
        <v>240</v>
      </c>
      <c r="C607" s="78"/>
      <c r="D607" s="111" t="s">
        <v>16</v>
      </c>
      <c r="E607" s="112">
        <v>9672</v>
      </c>
      <c r="F607" s="47">
        <f t="shared" si="93"/>
        <v>580.31999999999994</v>
      </c>
      <c r="G607" s="48">
        <f t="shared" si="94"/>
        <v>10252.32</v>
      </c>
      <c r="H607" s="78"/>
      <c r="I607" s="305">
        <v>1</v>
      </c>
      <c r="J607" s="40">
        <f t="shared" si="92"/>
        <v>10252.32</v>
      </c>
    </row>
    <row r="608" spans="1:10" x14ac:dyDescent="0.2">
      <c r="A608" s="109" t="s">
        <v>128</v>
      </c>
      <c r="B608" s="142" t="s">
        <v>241</v>
      </c>
      <c r="C608" s="78"/>
      <c r="D608" s="111" t="s">
        <v>16</v>
      </c>
      <c r="E608" s="112">
        <v>9672</v>
      </c>
      <c r="F608" s="47">
        <f t="shared" si="93"/>
        <v>580.31999999999994</v>
      </c>
      <c r="G608" s="48">
        <f t="shared" si="94"/>
        <v>10252.32</v>
      </c>
      <c r="H608" s="78"/>
      <c r="I608" s="305">
        <v>1</v>
      </c>
      <c r="J608" s="40">
        <f t="shared" si="92"/>
        <v>10252.32</v>
      </c>
    </row>
    <row r="609" spans="1:10" x14ac:dyDescent="0.2">
      <c r="A609" s="109" t="s">
        <v>129</v>
      </c>
      <c r="B609" s="142" t="s">
        <v>242</v>
      </c>
      <c r="C609" s="78"/>
      <c r="D609" s="111" t="s">
        <v>16</v>
      </c>
      <c r="E609" s="112">
        <v>135200</v>
      </c>
      <c r="F609" s="47">
        <f t="shared" si="93"/>
        <v>8112</v>
      </c>
      <c r="G609" s="48">
        <f t="shared" si="94"/>
        <v>143312</v>
      </c>
      <c r="H609" s="78"/>
      <c r="I609" s="305">
        <v>1</v>
      </c>
      <c r="J609" s="40">
        <f t="shared" si="92"/>
        <v>143312</v>
      </c>
    </row>
    <row r="610" spans="1:10" x14ac:dyDescent="0.2">
      <c r="A610" s="109" t="s">
        <v>134</v>
      </c>
      <c r="B610" s="142" t="s">
        <v>243</v>
      </c>
      <c r="C610" s="78"/>
      <c r="D610" s="111" t="s">
        <v>16</v>
      </c>
      <c r="E610" s="112">
        <v>140400</v>
      </c>
      <c r="F610" s="47">
        <f t="shared" si="93"/>
        <v>8424</v>
      </c>
      <c r="G610" s="48">
        <f t="shared" si="94"/>
        <v>148824</v>
      </c>
      <c r="H610" s="78"/>
      <c r="I610" s="305">
        <v>1</v>
      </c>
      <c r="J610" s="40">
        <f t="shared" si="92"/>
        <v>148824</v>
      </c>
    </row>
    <row r="611" spans="1:10" s="2" customFormat="1" x14ac:dyDescent="0.2">
      <c r="A611" s="109" t="s">
        <v>135</v>
      </c>
      <c r="B611" s="142" t="s">
        <v>244</v>
      </c>
      <c r="C611" s="78"/>
      <c r="D611" s="111" t="s">
        <v>16</v>
      </c>
      <c r="E611" s="112">
        <v>66456</v>
      </c>
      <c r="F611" s="47">
        <f t="shared" si="93"/>
        <v>3987.3599999999997</v>
      </c>
      <c r="G611" s="48">
        <f t="shared" si="94"/>
        <v>70443.360000000001</v>
      </c>
      <c r="H611" s="78"/>
      <c r="I611" s="305">
        <v>20</v>
      </c>
      <c r="J611" s="40">
        <f t="shared" si="92"/>
        <v>1408867.2</v>
      </c>
    </row>
    <row r="612" spans="1:10" x14ac:dyDescent="0.2">
      <c r="A612" s="109" t="s">
        <v>136</v>
      </c>
      <c r="B612" s="142" t="s">
        <v>245</v>
      </c>
      <c r="C612" s="78"/>
      <c r="D612" s="111" t="s">
        <v>16</v>
      </c>
      <c r="E612" s="112">
        <v>18720</v>
      </c>
      <c r="F612" s="47">
        <f t="shared" si="93"/>
        <v>1123.2</v>
      </c>
      <c r="G612" s="48">
        <f t="shared" si="94"/>
        <v>19843.2</v>
      </c>
      <c r="H612" s="78"/>
      <c r="I612" s="305">
        <v>20</v>
      </c>
      <c r="J612" s="40">
        <f t="shared" si="92"/>
        <v>396864</v>
      </c>
    </row>
    <row r="613" spans="1:10" x14ac:dyDescent="0.2">
      <c r="A613" s="109" t="s">
        <v>137</v>
      </c>
      <c r="B613" s="142" t="s">
        <v>258</v>
      </c>
      <c r="C613" s="78"/>
      <c r="D613" s="111" t="s">
        <v>16</v>
      </c>
      <c r="E613" s="112">
        <v>2288</v>
      </c>
      <c r="F613" s="47">
        <f t="shared" si="93"/>
        <v>137.28</v>
      </c>
      <c r="G613" s="48">
        <f t="shared" si="94"/>
        <v>2425.2800000000002</v>
      </c>
      <c r="H613" s="78"/>
      <c r="I613" s="305">
        <v>10</v>
      </c>
      <c r="J613" s="40">
        <f t="shared" si="92"/>
        <v>24252.800000000003</v>
      </c>
    </row>
    <row r="614" spans="1:10" x14ac:dyDescent="0.2">
      <c r="A614" s="109" t="s">
        <v>138</v>
      </c>
      <c r="B614" s="142" t="s">
        <v>260</v>
      </c>
      <c r="C614" s="78"/>
      <c r="D614" s="111" t="s">
        <v>16</v>
      </c>
      <c r="E614" s="112">
        <v>20800</v>
      </c>
      <c r="F614" s="47">
        <f t="shared" si="93"/>
        <v>1248</v>
      </c>
      <c r="G614" s="48">
        <f t="shared" si="94"/>
        <v>22048</v>
      </c>
      <c r="H614" s="78"/>
      <c r="I614" s="305">
        <v>6</v>
      </c>
      <c r="J614" s="40">
        <f t="shared" si="92"/>
        <v>132288</v>
      </c>
    </row>
    <row r="615" spans="1:10" x14ac:dyDescent="0.2">
      <c r="A615" s="109" t="s">
        <v>139</v>
      </c>
      <c r="B615" s="142" t="s">
        <v>265</v>
      </c>
      <c r="C615" s="78"/>
      <c r="D615" s="111" t="s">
        <v>16</v>
      </c>
      <c r="E615" s="112">
        <v>16640</v>
      </c>
      <c r="F615" s="47">
        <f t="shared" si="93"/>
        <v>998.4</v>
      </c>
      <c r="G615" s="48">
        <f t="shared" si="94"/>
        <v>17638.400000000001</v>
      </c>
      <c r="H615" s="78"/>
      <c r="I615" s="305">
        <v>1</v>
      </c>
      <c r="J615" s="40">
        <f t="shared" si="92"/>
        <v>17638.400000000001</v>
      </c>
    </row>
    <row r="616" spans="1:10" x14ac:dyDescent="0.2">
      <c r="A616" s="109" t="s">
        <v>140</v>
      </c>
      <c r="B616" s="142" t="s">
        <v>711</v>
      </c>
      <c r="C616" s="78"/>
      <c r="D616" s="111" t="s">
        <v>16</v>
      </c>
      <c r="E616" s="112">
        <v>6136</v>
      </c>
      <c r="F616" s="47">
        <f t="shared" si="93"/>
        <v>368.15999999999997</v>
      </c>
      <c r="G616" s="48">
        <f t="shared" si="94"/>
        <v>6504.16</v>
      </c>
      <c r="H616" s="78"/>
      <c r="I616" s="305">
        <v>20</v>
      </c>
      <c r="J616" s="40">
        <f t="shared" si="92"/>
        <v>130083.2</v>
      </c>
    </row>
    <row r="617" spans="1:10" x14ac:dyDescent="0.2">
      <c r="A617" s="109" t="s">
        <v>141</v>
      </c>
      <c r="B617" s="142" t="s">
        <v>274</v>
      </c>
      <c r="C617" s="78"/>
      <c r="D617" s="116" t="s">
        <v>16</v>
      </c>
      <c r="E617" s="112">
        <v>27040</v>
      </c>
      <c r="F617" s="47">
        <f t="shared" si="93"/>
        <v>1622.3999999999999</v>
      </c>
      <c r="G617" s="48">
        <f t="shared" si="94"/>
        <v>28662.400000000001</v>
      </c>
      <c r="H617" s="78"/>
      <c r="I617" s="305">
        <v>20</v>
      </c>
      <c r="J617" s="40">
        <f t="shared" si="92"/>
        <v>573248</v>
      </c>
    </row>
    <row r="618" spans="1:10" x14ac:dyDescent="0.2">
      <c r="A618" s="109" t="s">
        <v>142</v>
      </c>
      <c r="B618" s="142" t="s">
        <v>451</v>
      </c>
      <c r="C618" s="78"/>
      <c r="D618" s="116" t="s">
        <v>16</v>
      </c>
      <c r="E618" s="112">
        <v>79976</v>
      </c>
      <c r="F618" s="47">
        <f t="shared" si="93"/>
        <v>4798.5599999999995</v>
      </c>
      <c r="G618" s="48">
        <f t="shared" si="94"/>
        <v>84774.56</v>
      </c>
      <c r="H618" s="78"/>
      <c r="I618" s="305">
        <v>2</v>
      </c>
      <c r="J618" s="40">
        <f t="shared" si="92"/>
        <v>169549.12</v>
      </c>
    </row>
    <row r="619" spans="1:10" x14ac:dyDescent="0.2">
      <c r="A619" s="109" t="s">
        <v>143</v>
      </c>
      <c r="B619" s="196" t="s">
        <v>446</v>
      </c>
      <c r="C619" s="230"/>
      <c r="D619" s="197" t="s">
        <v>16</v>
      </c>
      <c r="E619" s="198">
        <v>28900</v>
      </c>
      <c r="F619" s="47">
        <f t="shared" si="93"/>
        <v>1734</v>
      </c>
      <c r="G619" s="162">
        <f t="shared" ref="G619" si="95">+E619+F619</f>
        <v>30634</v>
      </c>
      <c r="H619" s="230"/>
      <c r="I619" s="164" t="s">
        <v>117</v>
      </c>
      <c r="J619" s="161">
        <f t="shared" ref="J619:J637" si="96">((+I619-H619)*(G619))</f>
        <v>183804</v>
      </c>
    </row>
    <row r="620" spans="1:10" x14ac:dyDescent="0.2">
      <c r="A620" s="109" t="s">
        <v>144</v>
      </c>
      <c r="B620" s="199" t="s">
        <v>447</v>
      </c>
      <c r="C620" s="230"/>
      <c r="D620" s="197" t="s">
        <v>16</v>
      </c>
      <c r="E620" s="198">
        <v>71900</v>
      </c>
      <c r="F620" s="47">
        <f t="shared" si="93"/>
        <v>4314</v>
      </c>
      <c r="G620" s="162">
        <f t="shared" ref="G620:G637" si="97">+E620+F620</f>
        <v>76214</v>
      </c>
      <c r="H620" s="230"/>
      <c r="I620" s="164" t="s">
        <v>117</v>
      </c>
      <c r="J620" s="161">
        <f t="shared" si="96"/>
        <v>457284</v>
      </c>
    </row>
    <row r="621" spans="1:10" x14ac:dyDescent="0.2">
      <c r="A621" s="109" t="s">
        <v>145</v>
      </c>
      <c r="B621" s="199" t="s">
        <v>448</v>
      </c>
      <c r="C621" s="230"/>
      <c r="D621" s="197" t="s">
        <v>16</v>
      </c>
      <c r="E621" s="198">
        <v>39900</v>
      </c>
      <c r="F621" s="47">
        <f t="shared" si="93"/>
        <v>2394</v>
      </c>
      <c r="G621" s="162">
        <f t="shared" si="97"/>
        <v>42294</v>
      </c>
      <c r="H621" s="230"/>
      <c r="I621" s="164">
        <v>1</v>
      </c>
      <c r="J621" s="161">
        <f t="shared" si="96"/>
        <v>42294</v>
      </c>
    </row>
    <row r="622" spans="1:10" x14ac:dyDescent="0.2">
      <c r="A622" s="109" t="s">
        <v>146</v>
      </c>
      <c r="B622" s="126" t="s">
        <v>419</v>
      </c>
      <c r="C622" s="78"/>
      <c r="D622" s="127" t="s">
        <v>16</v>
      </c>
      <c r="E622" s="198">
        <v>36500</v>
      </c>
      <c r="F622" s="47">
        <f t="shared" si="93"/>
        <v>2190</v>
      </c>
      <c r="G622" s="48">
        <f>+E622+F622</f>
        <v>38690</v>
      </c>
      <c r="H622" s="78"/>
      <c r="I622" s="129">
        <v>20</v>
      </c>
      <c r="J622" s="40">
        <f>((+I622-H622)*(G622))</f>
        <v>773800</v>
      </c>
    </row>
    <row r="623" spans="1:10" x14ac:dyDescent="0.2">
      <c r="A623" s="109" t="s">
        <v>147</v>
      </c>
      <c r="B623" s="126" t="s">
        <v>420</v>
      </c>
      <c r="C623" s="78"/>
      <c r="D623" s="127" t="s">
        <v>16</v>
      </c>
      <c r="E623" s="198">
        <v>27000</v>
      </c>
      <c r="F623" s="47">
        <f t="shared" si="93"/>
        <v>1620</v>
      </c>
      <c r="G623" s="48">
        <f>+E623+F623</f>
        <v>28620</v>
      </c>
      <c r="H623" s="78"/>
      <c r="I623" s="129">
        <v>20</v>
      </c>
      <c r="J623" s="40">
        <f>((+I623-H623)*(G623))</f>
        <v>572400</v>
      </c>
    </row>
    <row r="624" spans="1:10" x14ac:dyDescent="0.2">
      <c r="A624" s="109" t="s">
        <v>148</v>
      </c>
      <c r="B624" s="126" t="s">
        <v>421</v>
      </c>
      <c r="C624" s="78"/>
      <c r="D624" s="127" t="s">
        <v>16</v>
      </c>
      <c r="E624" s="198">
        <v>255200</v>
      </c>
      <c r="F624" s="47">
        <f t="shared" si="93"/>
        <v>15312</v>
      </c>
      <c r="G624" s="48">
        <f>+E624+F624</f>
        <v>270512</v>
      </c>
      <c r="H624" s="78"/>
      <c r="I624" s="129">
        <v>20</v>
      </c>
      <c r="J624" s="40">
        <f>((+I624-H624)*(G624))</f>
        <v>5410240</v>
      </c>
    </row>
    <row r="625" spans="1:10" x14ac:dyDescent="0.2">
      <c r="A625" s="109" t="s">
        <v>149</v>
      </c>
      <c r="B625" s="126" t="s">
        <v>423</v>
      </c>
      <c r="C625" s="78"/>
      <c r="D625" s="127" t="s">
        <v>67</v>
      </c>
      <c r="E625" s="198">
        <v>62000</v>
      </c>
      <c r="F625" s="47">
        <f t="shared" si="93"/>
        <v>3720</v>
      </c>
      <c r="G625" s="48">
        <f>+E625+F625</f>
        <v>65720</v>
      </c>
      <c r="H625" s="78"/>
      <c r="I625" s="129">
        <v>60</v>
      </c>
      <c r="J625" s="40">
        <f>((+I625-H625)*(G625))</f>
        <v>3943200</v>
      </c>
    </row>
    <row r="626" spans="1:10" x14ac:dyDescent="0.2">
      <c r="A626" s="109" t="s">
        <v>150</v>
      </c>
      <c r="B626" s="126" t="s">
        <v>424</v>
      </c>
      <c r="C626" s="78"/>
      <c r="D626" s="127" t="s">
        <v>16</v>
      </c>
      <c r="E626" s="198">
        <v>22000</v>
      </c>
      <c r="F626" s="47">
        <f t="shared" si="93"/>
        <v>1320</v>
      </c>
      <c r="G626" s="48">
        <f>+E626+F626</f>
        <v>23320</v>
      </c>
      <c r="H626" s="78"/>
      <c r="I626" s="130">
        <v>20</v>
      </c>
      <c r="J626" s="40">
        <f>((+I626-H626)*(G626))</f>
        <v>466400</v>
      </c>
    </row>
    <row r="627" spans="1:10" x14ac:dyDescent="0.2">
      <c r="A627" s="109" t="s">
        <v>151</v>
      </c>
      <c r="B627" s="199" t="s">
        <v>449</v>
      </c>
      <c r="C627" s="230"/>
      <c r="D627" s="197" t="s">
        <v>16</v>
      </c>
      <c r="E627" s="198">
        <v>20900</v>
      </c>
      <c r="F627" s="47">
        <f t="shared" si="93"/>
        <v>1254</v>
      </c>
      <c r="G627" s="162">
        <f t="shared" si="97"/>
        <v>22154</v>
      </c>
      <c r="H627" s="230"/>
      <c r="I627" s="164" t="s">
        <v>140</v>
      </c>
      <c r="J627" s="161">
        <f t="shared" si="96"/>
        <v>443080</v>
      </c>
    </row>
    <row r="628" spans="1:10" x14ac:dyDescent="0.2">
      <c r="A628" s="109" t="s">
        <v>152</v>
      </c>
      <c r="B628" s="139" t="s">
        <v>450</v>
      </c>
      <c r="C628" s="230"/>
      <c r="D628" s="197" t="s">
        <v>16</v>
      </c>
      <c r="E628" s="198">
        <v>22900</v>
      </c>
      <c r="F628" s="47">
        <f t="shared" si="93"/>
        <v>1374</v>
      </c>
      <c r="G628" s="162">
        <f t="shared" si="97"/>
        <v>24274</v>
      </c>
      <c r="H628" s="230"/>
      <c r="I628" s="164" t="s">
        <v>140</v>
      </c>
      <c r="J628" s="161">
        <f t="shared" si="96"/>
        <v>485480</v>
      </c>
    </row>
    <row r="629" spans="1:10" x14ac:dyDescent="0.2">
      <c r="A629" s="109" t="s">
        <v>154</v>
      </c>
      <c r="B629" s="139" t="s">
        <v>452</v>
      </c>
      <c r="C629" s="230"/>
      <c r="D629" s="197" t="s">
        <v>16</v>
      </c>
      <c r="E629" s="198">
        <v>29900</v>
      </c>
      <c r="F629" s="47">
        <f t="shared" si="93"/>
        <v>1794</v>
      </c>
      <c r="G629" s="162">
        <f t="shared" si="97"/>
        <v>31694</v>
      </c>
      <c r="H629" s="230"/>
      <c r="I629" s="164">
        <v>1</v>
      </c>
      <c r="J629" s="161">
        <f t="shared" si="96"/>
        <v>31694</v>
      </c>
    </row>
    <row r="630" spans="1:10" x14ac:dyDescent="0.2">
      <c r="A630" s="109" t="s">
        <v>248</v>
      </c>
      <c r="B630" s="139" t="s">
        <v>453</v>
      </c>
      <c r="C630" s="230"/>
      <c r="D630" s="197" t="s">
        <v>16</v>
      </c>
      <c r="E630" s="198">
        <v>24900</v>
      </c>
      <c r="F630" s="47">
        <f t="shared" si="93"/>
        <v>1494</v>
      </c>
      <c r="G630" s="162">
        <f t="shared" si="97"/>
        <v>26394</v>
      </c>
      <c r="H630" s="230"/>
      <c r="I630" s="164" t="s">
        <v>117</v>
      </c>
      <c r="J630" s="161">
        <f t="shared" si="96"/>
        <v>158364</v>
      </c>
    </row>
    <row r="631" spans="1:10" x14ac:dyDescent="0.2">
      <c r="A631" s="109" t="s">
        <v>250</v>
      </c>
      <c r="B631" s="139" t="s">
        <v>454</v>
      </c>
      <c r="C631" s="230"/>
      <c r="D631" s="197" t="s">
        <v>16</v>
      </c>
      <c r="E631" s="198">
        <v>30900</v>
      </c>
      <c r="F631" s="47">
        <f t="shared" si="93"/>
        <v>1854</v>
      </c>
      <c r="G631" s="162">
        <f t="shared" si="97"/>
        <v>32754</v>
      </c>
      <c r="H631" s="230"/>
      <c r="I631" s="164" t="s">
        <v>140</v>
      </c>
      <c r="J631" s="161">
        <f t="shared" si="96"/>
        <v>655080</v>
      </c>
    </row>
    <row r="632" spans="1:10" x14ac:dyDescent="0.2">
      <c r="A632" s="109" t="s">
        <v>252</v>
      </c>
      <c r="B632" s="139" t="s">
        <v>455</v>
      </c>
      <c r="C632" s="230"/>
      <c r="D632" s="197" t="s">
        <v>16</v>
      </c>
      <c r="E632" s="198">
        <v>19900</v>
      </c>
      <c r="F632" s="47">
        <f t="shared" si="93"/>
        <v>1194</v>
      </c>
      <c r="G632" s="162">
        <f t="shared" si="97"/>
        <v>21094</v>
      </c>
      <c r="H632" s="230"/>
      <c r="I632" s="164" t="s">
        <v>140</v>
      </c>
      <c r="J632" s="161">
        <f t="shared" si="96"/>
        <v>421880</v>
      </c>
    </row>
    <row r="633" spans="1:10" x14ac:dyDescent="0.2">
      <c r="A633" s="109" t="s">
        <v>254</v>
      </c>
      <c r="B633" s="139" t="s">
        <v>456</v>
      </c>
      <c r="C633" s="230"/>
      <c r="D633" s="197" t="s">
        <v>16</v>
      </c>
      <c r="E633" s="198">
        <v>134900</v>
      </c>
      <c r="F633" s="47">
        <f t="shared" si="93"/>
        <v>8094</v>
      </c>
      <c r="G633" s="162">
        <f t="shared" si="97"/>
        <v>142994</v>
      </c>
      <c r="H633" s="230"/>
      <c r="I633" s="164">
        <v>1</v>
      </c>
      <c r="J633" s="161">
        <f t="shared" si="96"/>
        <v>142994</v>
      </c>
    </row>
    <row r="634" spans="1:10" x14ac:dyDescent="0.2">
      <c r="A634" s="109" t="s">
        <v>256</v>
      </c>
      <c r="B634" s="139" t="s">
        <v>457</v>
      </c>
      <c r="C634" s="230"/>
      <c r="D634" s="197" t="s">
        <v>16</v>
      </c>
      <c r="E634" s="198">
        <v>21900</v>
      </c>
      <c r="F634" s="47">
        <f t="shared" si="93"/>
        <v>1314</v>
      </c>
      <c r="G634" s="162">
        <f t="shared" si="97"/>
        <v>23214</v>
      </c>
      <c r="H634" s="230"/>
      <c r="I634" s="164" t="s">
        <v>140</v>
      </c>
      <c r="J634" s="161">
        <f t="shared" si="96"/>
        <v>464280</v>
      </c>
    </row>
    <row r="635" spans="1:10" x14ac:dyDescent="0.2">
      <c r="A635" s="109" t="s">
        <v>259</v>
      </c>
      <c r="B635" s="139" t="s">
        <v>458</v>
      </c>
      <c r="C635" s="230"/>
      <c r="D635" s="197" t="s">
        <v>16</v>
      </c>
      <c r="E635" s="198">
        <v>8500</v>
      </c>
      <c r="F635" s="47">
        <f t="shared" si="93"/>
        <v>510</v>
      </c>
      <c r="G635" s="162">
        <f t="shared" si="97"/>
        <v>9010</v>
      </c>
      <c r="H635" s="230"/>
      <c r="I635" s="164" t="s">
        <v>140</v>
      </c>
      <c r="J635" s="161">
        <f t="shared" si="96"/>
        <v>180200</v>
      </c>
    </row>
    <row r="636" spans="1:10" x14ac:dyDescent="0.2">
      <c r="A636" s="109" t="s">
        <v>261</v>
      </c>
      <c r="B636" s="139" t="s">
        <v>459</v>
      </c>
      <c r="C636" s="230"/>
      <c r="D636" s="197" t="s">
        <v>16</v>
      </c>
      <c r="E636" s="198">
        <v>99900</v>
      </c>
      <c r="F636" s="47">
        <f t="shared" si="93"/>
        <v>5994</v>
      </c>
      <c r="G636" s="162">
        <f t="shared" si="97"/>
        <v>105894</v>
      </c>
      <c r="H636" s="230"/>
      <c r="I636" s="164" t="s">
        <v>12</v>
      </c>
      <c r="J636" s="161">
        <f t="shared" si="96"/>
        <v>317682</v>
      </c>
    </row>
    <row r="637" spans="1:10" x14ac:dyDescent="0.2">
      <c r="A637" s="109" t="s">
        <v>262</v>
      </c>
      <c r="B637" s="199" t="s">
        <v>682</v>
      </c>
      <c r="C637" s="78"/>
      <c r="D637" s="116" t="s">
        <v>16</v>
      </c>
      <c r="E637" s="112">
        <v>32714</v>
      </c>
      <c r="F637" s="47">
        <f t="shared" si="93"/>
        <v>1962.84</v>
      </c>
      <c r="G637" s="48">
        <f t="shared" si="97"/>
        <v>34676.839999999997</v>
      </c>
      <c r="H637" s="78"/>
      <c r="I637" s="305">
        <v>20</v>
      </c>
      <c r="J637" s="40">
        <f t="shared" si="96"/>
        <v>693536.79999999993</v>
      </c>
    </row>
    <row r="638" spans="1:10" x14ac:dyDescent="0.2">
      <c r="A638" s="417" t="s">
        <v>683</v>
      </c>
      <c r="B638" s="417"/>
      <c r="C638" s="417"/>
      <c r="D638" s="417"/>
      <c r="E638" s="417"/>
      <c r="F638" s="417"/>
      <c r="G638" s="56"/>
      <c r="H638" s="226"/>
      <c r="I638" s="210">
        <f>SUM(I597:I637)</f>
        <v>279</v>
      </c>
      <c r="J638" s="41">
        <f>SUM(J597:J637)</f>
        <v>26660920.0416</v>
      </c>
    </row>
    <row r="639" spans="1:10" s="350" customFormat="1" ht="18" x14ac:dyDescent="0.2">
      <c r="A639" s="413" t="s">
        <v>683</v>
      </c>
      <c r="B639" s="413"/>
      <c r="C639" s="413"/>
      <c r="D639" s="413"/>
      <c r="E639" s="413"/>
      <c r="F639" s="413"/>
      <c r="G639" s="44"/>
      <c r="H639" s="225"/>
      <c r="I639" s="352">
        <f>+I556+I594+I638</f>
        <v>4398</v>
      </c>
      <c r="J639" s="353">
        <f>+J556+J594+J638</f>
        <v>42910534.798889324</v>
      </c>
    </row>
    <row r="640" spans="1:10" x14ac:dyDescent="0.2">
      <c r="A640" s="74"/>
      <c r="B640" s="74"/>
      <c r="C640" s="74"/>
      <c r="D640" s="74"/>
      <c r="E640" s="58"/>
      <c r="F640" s="58"/>
      <c r="G640" s="55"/>
      <c r="H640" s="74"/>
      <c r="I640" s="8"/>
      <c r="J640" s="43"/>
    </row>
    <row r="641" spans="1:10" x14ac:dyDescent="0.2">
      <c r="A641" s="427" t="s">
        <v>802</v>
      </c>
      <c r="B641" s="428"/>
      <c r="C641" s="428"/>
      <c r="D641" s="428"/>
      <c r="E641" s="428"/>
      <c r="F641" s="428"/>
      <c r="G641" s="428"/>
      <c r="H641" s="428"/>
      <c r="I641" s="428"/>
      <c r="J641" s="429"/>
    </row>
    <row r="642" spans="1:10" x14ac:dyDescent="0.2">
      <c r="A642" s="356">
        <v>1</v>
      </c>
      <c r="B642" s="132" t="s">
        <v>429</v>
      </c>
      <c r="C642" s="78"/>
      <c r="D642" s="131" t="s">
        <v>16</v>
      </c>
      <c r="E642" s="388">
        <v>23816</v>
      </c>
      <c r="F642" s="47">
        <f>E642*0.06</f>
        <v>1428.96</v>
      </c>
      <c r="G642" s="48">
        <f t="shared" ref="G642:G643" si="98">+E642+F642</f>
        <v>25244.959999999999</v>
      </c>
      <c r="H642" s="78"/>
      <c r="I642" s="202">
        <v>30</v>
      </c>
      <c r="J642" s="40">
        <f t="shared" ref="J642:J696" si="99">((+I642-H642)*(G642))</f>
        <v>757348.79999999993</v>
      </c>
    </row>
    <row r="643" spans="1:10" x14ac:dyDescent="0.2">
      <c r="A643" s="356">
        <v>2</v>
      </c>
      <c r="B643" s="133" t="s">
        <v>430</v>
      </c>
      <c r="C643" s="78"/>
      <c r="D643" s="131" t="s">
        <v>16</v>
      </c>
      <c r="E643" s="389">
        <v>21320</v>
      </c>
      <c r="F643" s="47">
        <f t="shared" ref="F643:F699" si="100">E643*0.06</f>
        <v>1279.2</v>
      </c>
      <c r="G643" s="48">
        <f t="shared" si="98"/>
        <v>22599.200000000001</v>
      </c>
      <c r="H643" s="78"/>
      <c r="I643" s="202">
        <v>110</v>
      </c>
      <c r="J643" s="40">
        <f t="shared" si="99"/>
        <v>2485912</v>
      </c>
    </row>
    <row r="644" spans="1:10" x14ac:dyDescent="0.2">
      <c r="A644" s="356">
        <v>3</v>
      </c>
      <c r="B644" s="133" t="s">
        <v>431</v>
      </c>
      <c r="C644" s="78"/>
      <c r="D644" s="134" t="s">
        <v>16</v>
      </c>
      <c r="E644" s="390">
        <v>51896</v>
      </c>
      <c r="F644" s="47">
        <f t="shared" si="100"/>
        <v>3113.7599999999998</v>
      </c>
      <c r="G644" s="48">
        <f t="shared" ref="G644:G669" si="101">+E644+F644</f>
        <v>55009.760000000002</v>
      </c>
      <c r="H644" s="78"/>
      <c r="I644" s="202">
        <v>20</v>
      </c>
      <c r="J644" s="40">
        <f t="shared" si="99"/>
        <v>1100195.2</v>
      </c>
    </row>
    <row r="645" spans="1:10" x14ac:dyDescent="0.2">
      <c r="A645" s="356">
        <v>4</v>
      </c>
      <c r="B645" s="133" t="s">
        <v>432</v>
      </c>
      <c r="C645" s="78"/>
      <c r="D645" s="134" t="s">
        <v>16</v>
      </c>
      <c r="E645" s="390">
        <v>15080</v>
      </c>
      <c r="F645" s="47">
        <f t="shared" si="100"/>
        <v>904.8</v>
      </c>
      <c r="G645" s="48">
        <f t="shared" si="101"/>
        <v>15984.8</v>
      </c>
      <c r="H645" s="78"/>
      <c r="I645" s="202">
        <v>30</v>
      </c>
      <c r="J645" s="40">
        <f t="shared" si="99"/>
        <v>479544</v>
      </c>
    </row>
    <row r="646" spans="1:10" x14ac:dyDescent="0.2">
      <c r="A646" s="356">
        <v>5</v>
      </c>
      <c r="B646" s="135" t="s">
        <v>433</v>
      </c>
      <c r="C646" s="78"/>
      <c r="D646" s="131" t="s">
        <v>72</v>
      </c>
      <c r="E646" s="389">
        <v>37960</v>
      </c>
      <c r="F646" s="47">
        <f t="shared" si="100"/>
        <v>2277.6</v>
      </c>
      <c r="G646" s="48">
        <f t="shared" si="101"/>
        <v>40237.599999999999</v>
      </c>
      <c r="H646" s="78"/>
      <c r="I646" s="202">
        <v>15</v>
      </c>
      <c r="J646" s="40">
        <f t="shared" si="99"/>
        <v>603564</v>
      </c>
    </row>
    <row r="647" spans="1:10" x14ac:dyDescent="0.2">
      <c r="A647" s="356">
        <v>6</v>
      </c>
      <c r="B647" s="110" t="s">
        <v>434</v>
      </c>
      <c r="C647" s="78"/>
      <c r="D647" s="111" t="s">
        <v>72</v>
      </c>
      <c r="E647" s="112">
        <v>52936</v>
      </c>
      <c r="F647" s="47">
        <f t="shared" si="100"/>
        <v>3176.16</v>
      </c>
      <c r="G647" s="48">
        <f t="shared" si="101"/>
        <v>56112.160000000003</v>
      </c>
      <c r="H647" s="78"/>
      <c r="I647" s="202">
        <v>8</v>
      </c>
      <c r="J647" s="40">
        <f t="shared" si="99"/>
        <v>448897.28000000003</v>
      </c>
    </row>
    <row r="648" spans="1:10" x14ac:dyDescent="0.2">
      <c r="A648" s="356">
        <v>7</v>
      </c>
      <c r="B648" s="135" t="s">
        <v>435</v>
      </c>
      <c r="C648" s="78"/>
      <c r="D648" s="131" t="s">
        <v>72</v>
      </c>
      <c r="E648" s="389">
        <v>18720</v>
      </c>
      <c r="F648" s="47">
        <f t="shared" si="100"/>
        <v>1123.2</v>
      </c>
      <c r="G648" s="48">
        <f t="shared" si="101"/>
        <v>19843.2</v>
      </c>
      <c r="H648" s="78"/>
      <c r="I648" s="202">
        <v>40</v>
      </c>
      <c r="J648" s="40">
        <f t="shared" si="99"/>
        <v>793728</v>
      </c>
    </row>
    <row r="649" spans="1:10" x14ac:dyDescent="0.2">
      <c r="A649" s="356">
        <v>8</v>
      </c>
      <c r="B649" s="135" t="s">
        <v>436</v>
      </c>
      <c r="C649" s="78"/>
      <c r="D649" s="131" t="s">
        <v>16</v>
      </c>
      <c r="E649" s="389">
        <v>14456</v>
      </c>
      <c r="F649" s="47">
        <f t="shared" si="100"/>
        <v>867.36</v>
      </c>
      <c r="G649" s="48">
        <f t="shared" si="101"/>
        <v>15323.36</v>
      </c>
      <c r="H649" s="78"/>
      <c r="I649" s="202">
        <v>20</v>
      </c>
      <c r="J649" s="40">
        <f t="shared" si="99"/>
        <v>306467.20000000001</v>
      </c>
    </row>
    <row r="650" spans="1:10" x14ac:dyDescent="0.2">
      <c r="A650" s="356">
        <v>9</v>
      </c>
      <c r="B650" s="135" t="s">
        <v>437</v>
      </c>
      <c r="C650" s="78"/>
      <c r="D650" s="131" t="s">
        <v>16</v>
      </c>
      <c r="E650" s="389">
        <v>7176</v>
      </c>
      <c r="F650" s="47">
        <f t="shared" si="100"/>
        <v>430.56</v>
      </c>
      <c r="G650" s="48">
        <f t="shared" si="101"/>
        <v>7606.56</v>
      </c>
      <c r="H650" s="78"/>
      <c r="I650" s="202">
        <v>20</v>
      </c>
      <c r="J650" s="40">
        <f t="shared" si="99"/>
        <v>152131.20000000001</v>
      </c>
    </row>
    <row r="651" spans="1:10" x14ac:dyDescent="0.2">
      <c r="A651" s="356">
        <v>10</v>
      </c>
      <c r="B651" s="136" t="s">
        <v>438</v>
      </c>
      <c r="C651" s="78"/>
      <c r="D651" s="134" t="s">
        <v>16</v>
      </c>
      <c r="E651" s="390">
        <v>9880</v>
      </c>
      <c r="F651" s="47">
        <f t="shared" si="100"/>
        <v>592.79999999999995</v>
      </c>
      <c r="G651" s="48">
        <f t="shared" si="101"/>
        <v>10472.799999999999</v>
      </c>
      <c r="H651" s="78"/>
      <c r="I651" s="202">
        <v>20</v>
      </c>
      <c r="J651" s="40">
        <f t="shared" si="99"/>
        <v>209456</v>
      </c>
    </row>
    <row r="652" spans="1:10" x14ac:dyDescent="0.2">
      <c r="A652" s="356">
        <v>11</v>
      </c>
      <c r="B652" s="133" t="s">
        <v>439</v>
      </c>
      <c r="C652" s="78"/>
      <c r="D652" s="134" t="s">
        <v>16</v>
      </c>
      <c r="E652" s="390">
        <v>33176</v>
      </c>
      <c r="F652" s="47">
        <f t="shared" si="100"/>
        <v>1990.56</v>
      </c>
      <c r="G652" s="48">
        <f t="shared" si="101"/>
        <v>35166.559999999998</v>
      </c>
      <c r="H652" s="78"/>
      <c r="I652" s="202">
        <v>4</v>
      </c>
      <c r="J652" s="40">
        <f t="shared" si="99"/>
        <v>140666.23999999999</v>
      </c>
    </row>
    <row r="653" spans="1:10" x14ac:dyDescent="0.2">
      <c r="A653" s="356">
        <v>12</v>
      </c>
      <c r="B653" s="135" t="s">
        <v>440</v>
      </c>
      <c r="C653" s="78"/>
      <c r="D653" s="131" t="s">
        <v>441</v>
      </c>
      <c r="E653" s="390">
        <v>28900</v>
      </c>
      <c r="F653" s="47">
        <f t="shared" si="100"/>
        <v>1734</v>
      </c>
      <c r="G653" s="48">
        <f t="shared" si="101"/>
        <v>30634</v>
      </c>
      <c r="H653" s="78"/>
      <c r="I653" s="202">
        <v>50</v>
      </c>
      <c r="J653" s="40">
        <f t="shared" si="99"/>
        <v>1531700</v>
      </c>
    </row>
    <row r="654" spans="1:10" x14ac:dyDescent="0.2">
      <c r="A654" s="356">
        <v>13</v>
      </c>
      <c r="B654" s="136" t="s">
        <v>442</v>
      </c>
      <c r="C654" s="78"/>
      <c r="D654" s="134" t="s">
        <v>16</v>
      </c>
      <c r="E654" s="390">
        <v>14456</v>
      </c>
      <c r="F654" s="47">
        <f t="shared" si="100"/>
        <v>867.36</v>
      </c>
      <c r="G654" s="48">
        <f t="shared" si="101"/>
        <v>15323.36</v>
      </c>
      <c r="H654" s="78"/>
      <c r="I654" s="202">
        <v>20</v>
      </c>
      <c r="J654" s="40">
        <f t="shared" si="99"/>
        <v>306467.20000000001</v>
      </c>
    </row>
    <row r="655" spans="1:10" x14ac:dyDescent="0.2">
      <c r="A655" s="356">
        <v>14</v>
      </c>
      <c r="B655" s="136" t="s">
        <v>443</v>
      </c>
      <c r="C655" s="78"/>
      <c r="D655" s="134" t="s">
        <v>16</v>
      </c>
      <c r="E655" s="390">
        <v>4056</v>
      </c>
      <c r="F655" s="47">
        <f t="shared" si="100"/>
        <v>243.35999999999999</v>
      </c>
      <c r="G655" s="48">
        <f t="shared" si="101"/>
        <v>4299.3599999999997</v>
      </c>
      <c r="H655" s="78"/>
      <c r="I655" s="202">
        <v>50</v>
      </c>
      <c r="J655" s="40">
        <f t="shared" si="99"/>
        <v>214967.99999999997</v>
      </c>
    </row>
    <row r="656" spans="1:10" x14ac:dyDescent="0.2">
      <c r="A656" s="356">
        <v>15</v>
      </c>
      <c r="B656" s="142" t="s">
        <v>266</v>
      </c>
      <c r="C656" s="78"/>
      <c r="D656" s="111" t="s">
        <v>16</v>
      </c>
      <c r="E656" s="112">
        <v>22172.799999999999</v>
      </c>
      <c r="F656" s="47">
        <f t="shared" si="100"/>
        <v>1330.3679999999999</v>
      </c>
      <c r="G656" s="48">
        <f t="shared" si="101"/>
        <v>23503.167999999998</v>
      </c>
      <c r="H656" s="78"/>
      <c r="I656" s="189">
        <v>10</v>
      </c>
      <c r="J656" s="40">
        <f t="shared" si="99"/>
        <v>235031.67999999999</v>
      </c>
    </row>
    <row r="657" spans="1:10" x14ac:dyDescent="0.2">
      <c r="A657" s="356">
        <v>16</v>
      </c>
      <c r="B657" s="142" t="s">
        <v>267</v>
      </c>
      <c r="C657" s="78"/>
      <c r="D657" s="111" t="s">
        <v>16</v>
      </c>
      <c r="E657" s="112">
        <v>22172.799999999999</v>
      </c>
      <c r="F657" s="47">
        <f t="shared" si="100"/>
        <v>1330.3679999999999</v>
      </c>
      <c r="G657" s="48">
        <f t="shared" si="101"/>
        <v>23503.167999999998</v>
      </c>
      <c r="H657" s="78"/>
      <c r="I657" s="189">
        <v>10</v>
      </c>
      <c r="J657" s="40">
        <f t="shared" si="99"/>
        <v>235031.67999999999</v>
      </c>
    </row>
    <row r="658" spans="1:10" x14ac:dyDescent="0.2">
      <c r="A658" s="356">
        <v>17</v>
      </c>
      <c r="B658" s="142" t="s">
        <v>268</v>
      </c>
      <c r="C658" s="78"/>
      <c r="D658" s="116" t="s">
        <v>16</v>
      </c>
      <c r="E658" s="112">
        <v>13520</v>
      </c>
      <c r="F658" s="47">
        <f t="shared" si="100"/>
        <v>811.19999999999993</v>
      </c>
      <c r="G658" s="48">
        <f t="shared" si="101"/>
        <v>14331.2</v>
      </c>
      <c r="H658" s="78"/>
      <c r="I658" s="189">
        <v>10</v>
      </c>
      <c r="J658" s="40">
        <f t="shared" si="99"/>
        <v>143312</v>
      </c>
    </row>
    <row r="659" spans="1:10" x14ac:dyDescent="0.2">
      <c r="A659" s="356">
        <v>18</v>
      </c>
      <c r="B659" s="142" t="s">
        <v>269</v>
      </c>
      <c r="C659" s="78"/>
      <c r="D659" s="116" t="s">
        <v>16</v>
      </c>
      <c r="E659" s="112">
        <v>13520</v>
      </c>
      <c r="F659" s="47">
        <f t="shared" si="100"/>
        <v>811.19999999999993</v>
      </c>
      <c r="G659" s="48">
        <f t="shared" si="101"/>
        <v>14331.2</v>
      </c>
      <c r="H659" s="78"/>
      <c r="I659" s="189">
        <v>10</v>
      </c>
      <c r="J659" s="40">
        <f t="shared" si="99"/>
        <v>143312</v>
      </c>
    </row>
    <row r="660" spans="1:10" s="2" customFormat="1" x14ac:dyDescent="0.2">
      <c r="A660" s="356">
        <v>19</v>
      </c>
      <c r="B660" s="142" t="s">
        <v>270</v>
      </c>
      <c r="C660" s="78"/>
      <c r="D660" s="116" t="s">
        <v>16</v>
      </c>
      <c r="E660" s="112">
        <v>381047.68</v>
      </c>
      <c r="F660" s="47">
        <f t="shared" si="100"/>
        <v>22862.860799999999</v>
      </c>
      <c r="G660" s="48">
        <f t="shared" si="101"/>
        <v>403910.54080000002</v>
      </c>
      <c r="H660" s="78"/>
      <c r="I660" s="189">
        <v>5</v>
      </c>
      <c r="J660" s="40">
        <f t="shared" si="99"/>
        <v>2019552.7040000001</v>
      </c>
    </row>
    <row r="661" spans="1:10" x14ac:dyDescent="0.2">
      <c r="A661" s="356">
        <v>20</v>
      </c>
      <c r="B661" s="142" t="s">
        <v>271</v>
      </c>
      <c r="C661" s="78"/>
      <c r="D661" s="116" t="s">
        <v>16</v>
      </c>
      <c r="E661" s="112">
        <v>15639.936</v>
      </c>
      <c r="F661" s="47">
        <f t="shared" si="100"/>
        <v>938.3961599999999</v>
      </c>
      <c r="G661" s="48">
        <f t="shared" si="101"/>
        <v>16578.332159999998</v>
      </c>
      <c r="H661" s="78"/>
      <c r="I661" s="189">
        <v>5</v>
      </c>
      <c r="J661" s="40">
        <f t="shared" si="99"/>
        <v>82891.660799999983</v>
      </c>
    </row>
    <row r="662" spans="1:10" x14ac:dyDescent="0.2">
      <c r="A662" s="356">
        <v>21</v>
      </c>
      <c r="B662" s="142" t="s">
        <v>272</v>
      </c>
      <c r="C662" s="78"/>
      <c r="D662" s="116" t="s">
        <v>16</v>
      </c>
      <c r="E662" s="112">
        <v>24303.552</v>
      </c>
      <c r="F662" s="47">
        <f t="shared" si="100"/>
        <v>1458.2131199999999</v>
      </c>
      <c r="G662" s="48">
        <f t="shared" si="101"/>
        <v>25761.76512</v>
      </c>
      <c r="H662" s="78"/>
      <c r="I662" s="189">
        <v>5</v>
      </c>
      <c r="J662" s="40">
        <f t="shared" si="99"/>
        <v>128808.8256</v>
      </c>
    </row>
    <row r="663" spans="1:10" s="2" customFormat="1" x14ac:dyDescent="0.2">
      <c r="A663" s="356">
        <v>22</v>
      </c>
      <c r="B663" s="142" t="s">
        <v>273</v>
      </c>
      <c r="C663" s="78"/>
      <c r="D663" s="116" t="s">
        <v>16</v>
      </c>
      <c r="E663" s="112">
        <v>15142.4</v>
      </c>
      <c r="F663" s="47">
        <f t="shared" si="100"/>
        <v>908.54399999999998</v>
      </c>
      <c r="G663" s="48">
        <f t="shared" si="101"/>
        <v>16050.944</v>
      </c>
      <c r="H663" s="78"/>
      <c r="I663" s="189">
        <v>60</v>
      </c>
      <c r="J663" s="40">
        <f t="shared" si="99"/>
        <v>963056.64000000001</v>
      </c>
    </row>
    <row r="664" spans="1:10" x14ac:dyDescent="0.2">
      <c r="A664" s="356">
        <v>23</v>
      </c>
      <c r="B664" s="135" t="s">
        <v>444</v>
      </c>
      <c r="C664" s="78"/>
      <c r="D664" s="131" t="s">
        <v>16</v>
      </c>
      <c r="E664" s="389">
        <v>5096</v>
      </c>
      <c r="F664" s="47">
        <f t="shared" si="100"/>
        <v>305.76</v>
      </c>
      <c r="G664" s="48">
        <f t="shared" si="101"/>
        <v>5401.76</v>
      </c>
      <c r="H664" s="78"/>
      <c r="I664" s="202">
        <v>10</v>
      </c>
      <c r="J664" s="40">
        <f t="shared" si="99"/>
        <v>54017.600000000006</v>
      </c>
    </row>
    <row r="665" spans="1:10" x14ac:dyDescent="0.2">
      <c r="A665" s="356">
        <v>24</v>
      </c>
      <c r="B665" s="142" t="s">
        <v>246</v>
      </c>
      <c r="C665" s="78"/>
      <c r="D665" s="111" t="s">
        <v>16</v>
      </c>
      <c r="E665" s="112">
        <v>16224</v>
      </c>
      <c r="F665" s="47">
        <f t="shared" si="100"/>
        <v>973.43999999999994</v>
      </c>
      <c r="G665" s="48">
        <f t="shared" si="101"/>
        <v>17197.439999999999</v>
      </c>
      <c r="H665" s="78"/>
      <c r="I665" s="189">
        <v>6</v>
      </c>
      <c r="J665" s="40">
        <f t="shared" si="99"/>
        <v>103184.63999999998</v>
      </c>
    </row>
    <row r="666" spans="1:10" x14ac:dyDescent="0.2">
      <c r="A666" s="356">
        <v>25</v>
      </c>
      <c r="B666" s="142" t="s">
        <v>247</v>
      </c>
      <c r="C666" s="78"/>
      <c r="D666" s="111" t="s">
        <v>16</v>
      </c>
      <c r="E666" s="112">
        <v>5299.84</v>
      </c>
      <c r="F666" s="47">
        <f t="shared" si="100"/>
        <v>317.99040000000002</v>
      </c>
      <c r="G666" s="48">
        <f t="shared" si="101"/>
        <v>5617.8303999999998</v>
      </c>
      <c r="H666" s="78"/>
      <c r="I666" s="189">
        <v>20</v>
      </c>
      <c r="J666" s="40">
        <f t="shared" si="99"/>
        <v>112356.60799999999</v>
      </c>
    </row>
    <row r="667" spans="1:10" x14ac:dyDescent="0.2">
      <c r="A667" s="356">
        <v>26</v>
      </c>
      <c r="B667" s="142" t="s">
        <v>263</v>
      </c>
      <c r="C667" s="78"/>
      <c r="D667" s="111" t="s">
        <v>16</v>
      </c>
      <c r="E667" s="112">
        <v>6489.6</v>
      </c>
      <c r="F667" s="47">
        <f t="shared" si="100"/>
        <v>389.37600000000003</v>
      </c>
      <c r="G667" s="48">
        <f t="shared" si="101"/>
        <v>6878.9760000000006</v>
      </c>
      <c r="H667" s="78"/>
      <c r="I667" s="189">
        <v>15</v>
      </c>
      <c r="J667" s="40">
        <f t="shared" si="99"/>
        <v>103184.64000000001</v>
      </c>
    </row>
    <row r="668" spans="1:10" x14ac:dyDescent="0.2">
      <c r="A668" s="356">
        <v>27</v>
      </c>
      <c r="B668" s="142" t="s">
        <v>264</v>
      </c>
      <c r="C668" s="78"/>
      <c r="D668" s="111" t="s">
        <v>16</v>
      </c>
      <c r="E668" s="112">
        <v>8652.7999999999993</v>
      </c>
      <c r="F668" s="47">
        <f t="shared" si="100"/>
        <v>519.16799999999989</v>
      </c>
      <c r="G668" s="48">
        <f t="shared" si="101"/>
        <v>9171.9679999999989</v>
      </c>
      <c r="H668" s="78"/>
      <c r="I668" s="189">
        <v>15</v>
      </c>
      <c r="J668" s="40">
        <f t="shared" si="99"/>
        <v>137579.51999999999</v>
      </c>
    </row>
    <row r="669" spans="1:10" x14ac:dyDescent="0.2">
      <c r="A669" s="356">
        <v>28</v>
      </c>
      <c r="B669" s="142" t="s">
        <v>249</v>
      </c>
      <c r="C669" s="78"/>
      <c r="D669" s="111" t="s">
        <v>16</v>
      </c>
      <c r="E669" s="112">
        <v>7463.04</v>
      </c>
      <c r="F669" s="47">
        <f t="shared" si="100"/>
        <v>447.7824</v>
      </c>
      <c r="G669" s="48">
        <f t="shared" si="101"/>
        <v>7910.8224</v>
      </c>
      <c r="H669" s="78"/>
      <c r="I669" s="189">
        <v>10</v>
      </c>
      <c r="J669" s="40">
        <f t="shared" si="99"/>
        <v>79108.224000000002</v>
      </c>
    </row>
    <row r="670" spans="1:10" x14ac:dyDescent="0.2">
      <c r="A670" s="356">
        <v>29</v>
      </c>
      <c r="B670" s="142" t="s">
        <v>251</v>
      </c>
      <c r="C670" s="78"/>
      <c r="D670" s="111" t="s">
        <v>16</v>
      </c>
      <c r="E670" s="112">
        <v>17197.439999999999</v>
      </c>
      <c r="F670" s="47">
        <f t="shared" si="100"/>
        <v>1031.8463999999999</v>
      </c>
      <c r="G670" s="48">
        <f t="shared" ref="G670:G671" si="102">+E670+F670</f>
        <v>18229.286399999997</v>
      </c>
      <c r="H670" s="78"/>
      <c r="I670" s="189">
        <v>12</v>
      </c>
      <c r="J670" s="40">
        <f t="shared" si="99"/>
        <v>218751.43679999997</v>
      </c>
    </row>
    <row r="671" spans="1:10" x14ac:dyDescent="0.2">
      <c r="A671" s="356">
        <v>30</v>
      </c>
      <c r="B671" s="142" t="s">
        <v>253</v>
      </c>
      <c r="C671" s="78"/>
      <c r="D671" s="111" t="s">
        <v>16</v>
      </c>
      <c r="E671" s="112">
        <v>62624.639999999999</v>
      </c>
      <c r="F671" s="47">
        <f t="shared" si="100"/>
        <v>3757.4784</v>
      </c>
      <c r="G671" s="48">
        <f t="shared" si="102"/>
        <v>66382.118400000007</v>
      </c>
      <c r="H671" s="78"/>
      <c r="I671" s="189">
        <v>10</v>
      </c>
      <c r="J671" s="40">
        <f t="shared" si="99"/>
        <v>663821.18400000012</v>
      </c>
    </row>
    <row r="672" spans="1:10" x14ac:dyDescent="0.2">
      <c r="A672" s="356">
        <v>31</v>
      </c>
      <c r="B672" s="126" t="s">
        <v>418</v>
      </c>
      <c r="C672" s="78"/>
      <c r="D672" s="127" t="s">
        <v>16</v>
      </c>
      <c r="E672" s="128">
        <v>26756.5272</v>
      </c>
      <c r="F672" s="47">
        <f t="shared" si="100"/>
        <v>1605.3916320000001</v>
      </c>
      <c r="G672" s="48">
        <f t="shared" ref="G672:G678" si="103">+E672+F672</f>
        <v>28361.918831999999</v>
      </c>
      <c r="H672" s="78"/>
      <c r="I672" s="129">
        <v>12</v>
      </c>
      <c r="J672" s="40">
        <f t="shared" si="99"/>
        <v>340343.02598400001</v>
      </c>
    </row>
    <row r="673" spans="1:10" x14ac:dyDescent="0.2">
      <c r="A673" s="356">
        <v>32</v>
      </c>
      <c r="B673" s="126" t="s">
        <v>422</v>
      </c>
      <c r="C673" s="78"/>
      <c r="D673" s="127" t="s">
        <v>16</v>
      </c>
      <c r="E673" s="128">
        <v>12882.698399999999</v>
      </c>
      <c r="F673" s="47">
        <f t="shared" si="100"/>
        <v>772.96190399999989</v>
      </c>
      <c r="G673" s="48">
        <f t="shared" si="103"/>
        <v>13655.660303999999</v>
      </c>
      <c r="H673" s="78"/>
      <c r="I673" s="129">
        <v>30</v>
      </c>
      <c r="J673" s="40">
        <f t="shared" si="99"/>
        <v>409669.80911999999</v>
      </c>
    </row>
    <row r="674" spans="1:10" x14ac:dyDescent="0.2">
      <c r="A674" s="356">
        <v>33</v>
      </c>
      <c r="B674" s="126" t="s">
        <v>425</v>
      </c>
      <c r="C674" s="78"/>
      <c r="D674" s="127" t="s">
        <v>16</v>
      </c>
      <c r="E674" s="128">
        <v>1144</v>
      </c>
      <c r="F674" s="47">
        <f t="shared" si="100"/>
        <v>68.64</v>
      </c>
      <c r="G674" s="48">
        <f t="shared" si="103"/>
        <v>1212.6400000000001</v>
      </c>
      <c r="H674" s="78"/>
      <c r="I674" s="130">
        <v>100</v>
      </c>
      <c r="J674" s="40">
        <f t="shared" si="99"/>
        <v>121264.00000000001</v>
      </c>
    </row>
    <row r="675" spans="1:10" x14ac:dyDescent="0.2">
      <c r="A675" s="356">
        <v>34</v>
      </c>
      <c r="B675" s="126" t="s">
        <v>426</v>
      </c>
      <c r="C675" s="78"/>
      <c r="D675" s="127" t="s">
        <v>16</v>
      </c>
      <c r="E675" s="128">
        <v>3640</v>
      </c>
      <c r="F675" s="47">
        <f t="shared" si="100"/>
        <v>218.4</v>
      </c>
      <c r="G675" s="48">
        <f t="shared" si="103"/>
        <v>3858.4</v>
      </c>
      <c r="H675" s="78"/>
      <c r="I675" s="130">
        <v>100</v>
      </c>
      <c r="J675" s="40">
        <f t="shared" si="99"/>
        <v>385840</v>
      </c>
    </row>
    <row r="676" spans="1:10" x14ac:dyDescent="0.2">
      <c r="A676" s="356">
        <v>35</v>
      </c>
      <c r="B676" s="142" t="s">
        <v>255</v>
      </c>
      <c r="C676" s="78"/>
      <c r="D676" s="111" t="s">
        <v>16</v>
      </c>
      <c r="E676" s="112">
        <v>123302.57305599999</v>
      </c>
      <c r="F676" s="47">
        <f t="shared" si="100"/>
        <v>7398.154383359999</v>
      </c>
      <c r="G676" s="48">
        <f t="shared" si="103"/>
        <v>130700.72743935999</v>
      </c>
      <c r="H676" s="78"/>
      <c r="I676" s="189">
        <v>10</v>
      </c>
      <c r="J676" s="40">
        <f t="shared" si="99"/>
        <v>1307007.2743935999</v>
      </c>
    </row>
    <row r="677" spans="1:10" x14ac:dyDescent="0.2">
      <c r="A677" s="356">
        <v>36</v>
      </c>
      <c r="B677" s="142" t="s">
        <v>257</v>
      </c>
      <c r="C677" s="78"/>
      <c r="D677" s="111" t="s">
        <v>16</v>
      </c>
      <c r="E677" s="112">
        <v>155750.48652799998</v>
      </c>
      <c r="F677" s="47">
        <f t="shared" si="100"/>
        <v>9345.0291916799979</v>
      </c>
      <c r="G677" s="48">
        <f t="shared" si="103"/>
        <v>165095.51571967997</v>
      </c>
      <c r="H677" s="78"/>
      <c r="I677" s="189">
        <v>10</v>
      </c>
      <c r="J677" s="40">
        <f t="shared" si="99"/>
        <v>1650955.1571967998</v>
      </c>
    </row>
    <row r="678" spans="1:10" x14ac:dyDescent="0.2">
      <c r="A678" s="356">
        <v>37</v>
      </c>
      <c r="B678" s="133" t="s">
        <v>445</v>
      </c>
      <c r="C678" s="78"/>
      <c r="D678" s="131" t="s">
        <v>16</v>
      </c>
      <c r="E678" s="390">
        <v>31096</v>
      </c>
      <c r="F678" s="47">
        <f t="shared" si="100"/>
        <v>1865.76</v>
      </c>
      <c r="G678" s="48">
        <f t="shared" si="103"/>
        <v>32961.760000000002</v>
      </c>
      <c r="H678" s="78"/>
      <c r="I678" s="202">
        <v>8</v>
      </c>
      <c r="J678" s="40">
        <f t="shared" si="99"/>
        <v>263694.08000000002</v>
      </c>
    </row>
    <row r="679" spans="1:10" x14ac:dyDescent="0.2">
      <c r="A679" s="356">
        <v>38</v>
      </c>
      <c r="B679" s="201" t="s">
        <v>685</v>
      </c>
      <c r="C679" s="19"/>
      <c r="D679" s="134" t="s">
        <v>16</v>
      </c>
      <c r="E679" s="47">
        <v>44639.92</v>
      </c>
      <c r="F679" s="47">
        <f t="shared" si="100"/>
        <v>2678.3951999999999</v>
      </c>
      <c r="G679" s="48">
        <f t="shared" ref="G679:G700" si="104">+E679+F679</f>
        <v>47318.315199999997</v>
      </c>
      <c r="H679" s="19"/>
      <c r="I679" s="19">
        <v>30</v>
      </c>
      <c r="J679" s="40">
        <f t="shared" si="99"/>
        <v>1419549.456</v>
      </c>
    </row>
    <row r="680" spans="1:10" x14ac:dyDescent="0.2">
      <c r="A680" s="356">
        <v>39</v>
      </c>
      <c r="B680" s="201" t="s">
        <v>686</v>
      </c>
      <c r="C680" s="200"/>
      <c r="D680" s="134" t="s">
        <v>16</v>
      </c>
      <c r="E680" s="47">
        <v>5123.0379199999998</v>
      </c>
      <c r="F680" s="47">
        <f t="shared" si="100"/>
        <v>307.38227519999998</v>
      </c>
      <c r="G680" s="48">
        <f t="shared" si="104"/>
        <v>5430.4201951999994</v>
      </c>
      <c r="H680" s="200"/>
      <c r="I680" s="19">
        <v>10</v>
      </c>
      <c r="J680" s="40">
        <f t="shared" si="99"/>
        <v>54304.201951999996</v>
      </c>
    </row>
    <row r="681" spans="1:10" x14ac:dyDescent="0.2">
      <c r="A681" s="356">
        <v>40</v>
      </c>
      <c r="B681" s="201" t="s">
        <v>687</v>
      </c>
      <c r="C681" s="200"/>
      <c r="D681" s="134" t="s">
        <v>16</v>
      </c>
      <c r="E681" s="47">
        <v>17600.530628571429</v>
      </c>
      <c r="F681" s="47">
        <f t="shared" si="100"/>
        <v>1056.0318377142858</v>
      </c>
      <c r="G681" s="48">
        <f t="shared" si="104"/>
        <v>18656.562466285715</v>
      </c>
      <c r="H681" s="200"/>
      <c r="I681" s="19">
        <v>30</v>
      </c>
      <c r="J681" s="40">
        <f t="shared" si="99"/>
        <v>559696.87398857146</v>
      </c>
    </row>
    <row r="682" spans="1:10" x14ac:dyDescent="0.2">
      <c r="A682" s="356">
        <v>41</v>
      </c>
      <c r="B682" s="201" t="s">
        <v>688</v>
      </c>
      <c r="C682" s="200"/>
      <c r="D682" s="134" t="s">
        <v>16</v>
      </c>
      <c r="E682" s="47">
        <v>11850.708480000001</v>
      </c>
      <c r="F682" s="47">
        <f t="shared" si="100"/>
        <v>711.04250880000006</v>
      </c>
      <c r="G682" s="48">
        <f t="shared" si="104"/>
        <v>12561.7509888</v>
      </c>
      <c r="H682" s="200"/>
      <c r="I682" s="19">
        <v>30</v>
      </c>
      <c r="J682" s="40">
        <f t="shared" si="99"/>
        <v>376852.52966400003</v>
      </c>
    </row>
    <row r="683" spans="1:10" x14ac:dyDescent="0.2">
      <c r="A683" s="356">
        <v>42</v>
      </c>
      <c r="B683" s="201" t="s">
        <v>689</v>
      </c>
      <c r="C683" s="200"/>
      <c r="D683" s="134" t="s">
        <v>16</v>
      </c>
      <c r="E683" s="47">
        <v>7340.0995200000007</v>
      </c>
      <c r="F683" s="47">
        <f t="shared" si="100"/>
        <v>440.40597120000001</v>
      </c>
      <c r="G683" s="48">
        <f t="shared" si="104"/>
        <v>7780.5054912000005</v>
      </c>
      <c r="H683" s="200"/>
      <c r="I683" s="19">
        <v>40</v>
      </c>
      <c r="J683" s="40">
        <f t="shared" si="99"/>
        <v>311220.21964800003</v>
      </c>
    </row>
    <row r="684" spans="1:10" s="2" customFormat="1" x14ac:dyDescent="0.2">
      <c r="A684" s="356">
        <v>43</v>
      </c>
      <c r="B684" s="201" t="s">
        <v>690</v>
      </c>
      <c r="C684" s="200"/>
      <c r="D684" s="134" t="s">
        <v>16</v>
      </c>
      <c r="E684" s="47">
        <v>1930.24</v>
      </c>
      <c r="F684" s="47">
        <f t="shared" si="100"/>
        <v>115.81439999999999</v>
      </c>
      <c r="G684" s="48">
        <f t="shared" si="104"/>
        <v>2046.0544</v>
      </c>
      <c r="H684" s="200"/>
      <c r="I684" s="19">
        <v>10</v>
      </c>
      <c r="J684" s="40">
        <f t="shared" si="99"/>
        <v>20460.544000000002</v>
      </c>
    </row>
    <row r="685" spans="1:10" s="2" customFormat="1" x14ac:dyDescent="0.2">
      <c r="A685" s="356">
        <v>44</v>
      </c>
      <c r="B685" s="201" t="s">
        <v>691</v>
      </c>
      <c r="C685" s="200"/>
      <c r="D685" s="134" t="s">
        <v>16</v>
      </c>
      <c r="E685" s="47">
        <v>1026.48</v>
      </c>
      <c r="F685" s="47">
        <f t="shared" si="100"/>
        <v>61.588799999999999</v>
      </c>
      <c r="G685" s="48">
        <f t="shared" si="104"/>
        <v>1088.0688</v>
      </c>
      <c r="H685" s="200"/>
      <c r="I685" s="19">
        <v>10</v>
      </c>
      <c r="J685" s="40">
        <f t="shared" si="99"/>
        <v>10880.688</v>
      </c>
    </row>
    <row r="686" spans="1:10" s="2" customFormat="1" x14ac:dyDescent="0.2">
      <c r="A686" s="356">
        <v>45</v>
      </c>
      <c r="B686" s="201" t="s">
        <v>692</v>
      </c>
      <c r="C686" s="200"/>
      <c r="D686" s="134" t="s">
        <v>16</v>
      </c>
      <c r="E686" s="47">
        <v>891.28</v>
      </c>
      <c r="F686" s="47">
        <f t="shared" si="100"/>
        <v>53.476799999999997</v>
      </c>
      <c r="G686" s="48">
        <f t="shared" si="104"/>
        <v>944.7568</v>
      </c>
      <c r="H686" s="200"/>
      <c r="I686" s="19">
        <v>10</v>
      </c>
      <c r="J686" s="40">
        <f t="shared" si="99"/>
        <v>9447.5679999999993</v>
      </c>
    </row>
    <row r="687" spans="1:10" s="2" customFormat="1" x14ac:dyDescent="0.2">
      <c r="A687" s="356">
        <v>46</v>
      </c>
      <c r="B687" s="201" t="s">
        <v>693</v>
      </c>
      <c r="C687" s="200"/>
      <c r="D687" s="134" t="s">
        <v>16</v>
      </c>
      <c r="E687" s="47">
        <v>1248</v>
      </c>
      <c r="F687" s="47">
        <f t="shared" si="100"/>
        <v>74.88</v>
      </c>
      <c r="G687" s="48">
        <f t="shared" si="104"/>
        <v>1322.88</v>
      </c>
      <c r="H687" s="200"/>
      <c r="I687" s="19">
        <v>10</v>
      </c>
      <c r="J687" s="40">
        <f t="shared" si="99"/>
        <v>13228.800000000001</v>
      </c>
    </row>
    <row r="688" spans="1:10" s="2" customFormat="1" x14ac:dyDescent="0.2">
      <c r="A688" s="356">
        <v>47</v>
      </c>
      <c r="B688" s="201" t="s">
        <v>694</v>
      </c>
      <c r="C688" s="200"/>
      <c r="D688" s="134" t="s">
        <v>16</v>
      </c>
      <c r="E688" s="50">
        <v>8684.0294666666668</v>
      </c>
      <c r="F688" s="47">
        <f t="shared" si="100"/>
        <v>521.04176800000005</v>
      </c>
      <c r="G688" s="48">
        <f t="shared" si="104"/>
        <v>9205.071234666666</v>
      </c>
      <c r="H688" s="200"/>
      <c r="I688" s="19">
        <v>30</v>
      </c>
      <c r="J688" s="40">
        <f t="shared" si="99"/>
        <v>276152.13704</v>
      </c>
    </row>
    <row r="689" spans="1:10" s="2" customFormat="1" x14ac:dyDescent="0.2">
      <c r="A689" s="356">
        <v>48</v>
      </c>
      <c r="B689" s="201" t="s">
        <v>695</v>
      </c>
      <c r="C689" s="200"/>
      <c r="D689" s="134" t="s">
        <v>16</v>
      </c>
      <c r="E689" s="50">
        <v>7144.7115999999996</v>
      </c>
      <c r="F689" s="47">
        <f t="shared" si="100"/>
        <v>428.68269599999996</v>
      </c>
      <c r="G689" s="48">
        <f t="shared" si="104"/>
        <v>7573.3942959999995</v>
      </c>
      <c r="H689" s="200"/>
      <c r="I689" s="19">
        <v>20</v>
      </c>
      <c r="J689" s="40">
        <f t="shared" si="99"/>
        <v>151467.88592</v>
      </c>
    </row>
    <row r="690" spans="1:10" s="2" customFormat="1" x14ac:dyDescent="0.2">
      <c r="A690" s="356">
        <v>49</v>
      </c>
      <c r="B690" s="201" t="s">
        <v>696</v>
      </c>
      <c r="C690" s="200"/>
      <c r="D690" s="134" t="s">
        <v>16</v>
      </c>
      <c r="E690" s="50">
        <v>2434.5360000000001</v>
      </c>
      <c r="F690" s="47">
        <f t="shared" si="100"/>
        <v>146.07216</v>
      </c>
      <c r="G690" s="48">
        <f t="shared" si="104"/>
        <v>2580.6081600000002</v>
      </c>
      <c r="H690" s="200"/>
      <c r="I690" s="19">
        <v>20</v>
      </c>
      <c r="J690" s="40">
        <f t="shared" si="99"/>
        <v>51612.163200000003</v>
      </c>
    </row>
    <row r="691" spans="1:10" s="2" customFormat="1" x14ac:dyDescent="0.2">
      <c r="A691" s="356">
        <v>50</v>
      </c>
      <c r="B691" s="201" t="s">
        <v>697</v>
      </c>
      <c r="C691" s="200"/>
      <c r="D691" s="134" t="s">
        <v>16</v>
      </c>
      <c r="E691" s="50">
        <v>3649.36</v>
      </c>
      <c r="F691" s="47">
        <f t="shared" si="100"/>
        <v>218.9616</v>
      </c>
      <c r="G691" s="48">
        <f t="shared" si="104"/>
        <v>3868.3216000000002</v>
      </c>
      <c r="H691" s="200"/>
      <c r="I691" s="19">
        <v>20</v>
      </c>
      <c r="J691" s="40">
        <f t="shared" si="99"/>
        <v>77366.432000000001</v>
      </c>
    </row>
    <row r="692" spans="1:10" s="2" customFormat="1" x14ac:dyDescent="0.2">
      <c r="A692" s="356">
        <v>51</v>
      </c>
      <c r="B692" s="201" t="s">
        <v>698</v>
      </c>
      <c r="C692" s="200"/>
      <c r="D692" s="134" t="s">
        <v>16</v>
      </c>
      <c r="E692" s="50">
        <v>4082.0589333333337</v>
      </c>
      <c r="F692" s="47">
        <f t="shared" si="100"/>
        <v>244.92353600000001</v>
      </c>
      <c r="G692" s="48">
        <f t="shared" si="104"/>
        <v>4326.9824693333339</v>
      </c>
      <c r="H692" s="200"/>
      <c r="I692" s="19">
        <v>20</v>
      </c>
      <c r="J692" s="40">
        <f t="shared" si="99"/>
        <v>86539.649386666686</v>
      </c>
    </row>
    <row r="693" spans="1:10" s="2" customFormat="1" x14ac:dyDescent="0.2">
      <c r="A693" s="356">
        <v>52</v>
      </c>
      <c r="B693" s="201" t="s">
        <v>699</v>
      </c>
      <c r="C693" s="200"/>
      <c r="D693" s="134" t="s">
        <v>16</v>
      </c>
      <c r="E693" s="50">
        <v>40505.028571428571</v>
      </c>
      <c r="F693" s="47">
        <f t="shared" si="100"/>
        <v>2430.3017142857143</v>
      </c>
      <c r="G693" s="48">
        <f t="shared" si="104"/>
        <v>42935.330285714284</v>
      </c>
      <c r="H693" s="200"/>
      <c r="I693" s="19">
        <v>30</v>
      </c>
      <c r="J693" s="40">
        <f t="shared" si="99"/>
        <v>1288059.9085714286</v>
      </c>
    </row>
    <row r="694" spans="1:10" s="2" customFormat="1" x14ac:dyDescent="0.2">
      <c r="A694" s="356">
        <v>53</v>
      </c>
      <c r="B694" s="201" t="s">
        <v>705</v>
      </c>
      <c r="C694" s="200"/>
      <c r="D694" s="134" t="s">
        <v>16</v>
      </c>
      <c r="E694" s="50">
        <v>264160</v>
      </c>
      <c r="F694" s="47">
        <f t="shared" si="100"/>
        <v>15849.599999999999</v>
      </c>
      <c r="G694" s="48">
        <f t="shared" si="104"/>
        <v>280009.59999999998</v>
      </c>
      <c r="H694" s="200"/>
      <c r="I694" s="19">
        <v>30</v>
      </c>
      <c r="J694" s="40">
        <f t="shared" si="99"/>
        <v>8400288</v>
      </c>
    </row>
    <row r="695" spans="1:10" s="2" customFormat="1" x14ac:dyDescent="0.2">
      <c r="A695" s="356">
        <v>54</v>
      </c>
      <c r="B695" s="201" t="s">
        <v>700</v>
      </c>
      <c r="C695" s="200"/>
      <c r="D695" s="134" t="s">
        <v>16</v>
      </c>
      <c r="E695" s="50">
        <v>48744.800000000003</v>
      </c>
      <c r="F695" s="47">
        <f t="shared" si="100"/>
        <v>2924.6880000000001</v>
      </c>
      <c r="G695" s="48">
        <f t="shared" si="104"/>
        <v>51669.488000000005</v>
      </c>
      <c r="H695" s="200"/>
      <c r="I695" s="19">
        <v>10</v>
      </c>
      <c r="J695" s="40">
        <f t="shared" si="99"/>
        <v>516694.88000000006</v>
      </c>
    </row>
    <row r="696" spans="1:10" s="2" customFormat="1" x14ac:dyDescent="0.2">
      <c r="A696" s="356">
        <v>55</v>
      </c>
      <c r="B696" s="201" t="s">
        <v>701</v>
      </c>
      <c r="C696" s="200"/>
      <c r="D696" s="134" t="s">
        <v>16</v>
      </c>
      <c r="E696" s="50">
        <v>9168.3787000000011</v>
      </c>
      <c r="F696" s="47">
        <f t="shared" si="100"/>
        <v>550.10272200000009</v>
      </c>
      <c r="G696" s="48">
        <f t="shared" si="104"/>
        <v>9718.4814220000007</v>
      </c>
      <c r="H696" s="200"/>
      <c r="I696" s="19">
        <v>20</v>
      </c>
      <c r="J696" s="40">
        <f t="shared" si="99"/>
        <v>194369.62844</v>
      </c>
    </row>
    <row r="697" spans="1:10" s="2" customFormat="1" x14ac:dyDescent="0.2">
      <c r="A697" s="356">
        <v>56</v>
      </c>
      <c r="B697" s="200" t="s">
        <v>702</v>
      </c>
      <c r="C697" s="200"/>
      <c r="D697" s="134" t="s">
        <v>16</v>
      </c>
      <c r="E697" s="50">
        <v>35478.559999999998</v>
      </c>
      <c r="F697" s="47">
        <f t="shared" si="100"/>
        <v>2128.7135999999996</v>
      </c>
      <c r="G697" s="48">
        <f t="shared" si="104"/>
        <v>37607.2736</v>
      </c>
      <c r="H697" s="200"/>
      <c r="I697" s="19">
        <v>30</v>
      </c>
      <c r="J697" s="40">
        <f t="shared" ref="J697:J700" si="105">((+I697-H697)*(G697))</f>
        <v>1128218.2080000001</v>
      </c>
    </row>
    <row r="698" spans="1:10" s="2" customFormat="1" x14ac:dyDescent="0.2">
      <c r="A698" s="356">
        <v>57</v>
      </c>
      <c r="B698" s="200" t="s">
        <v>703</v>
      </c>
      <c r="C698" s="200"/>
      <c r="D698" s="134" t="s">
        <v>16</v>
      </c>
      <c r="E698" s="50">
        <v>7764.1048727272728</v>
      </c>
      <c r="F698" s="47">
        <f t="shared" si="100"/>
        <v>465.84629236363634</v>
      </c>
      <c r="G698" s="48">
        <f t="shared" si="104"/>
        <v>8229.9511650909099</v>
      </c>
      <c r="H698" s="200"/>
      <c r="I698" s="19">
        <v>10</v>
      </c>
      <c r="J698" s="40">
        <f t="shared" si="105"/>
        <v>82299.511650909102</v>
      </c>
    </row>
    <row r="699" spans="1:10" s="2" customFormat="1" x14ac:dyDescent="0.2">
      <c r="A699" s="356">
        <v>58</v>
      </c>
      <c r="B699" s="200" t="s">
        <v>704</v>
      </c>
      <c r="C699" s="200"/>
      <c r="D699" s="134" t="s">
        <v>16</v>
      </c>
      <c r="E699" s="50">
        <v>12530.96</v>
      </c>
      <c r="F699" s="47">
        <f t="shared" si="100"/>
        <v>751.85759999999993</v>
      </c>
      <c r="G699" s="48">
        <f t="shared" si="104"/>
        <v>13282.817599999998</v>
      </c>
      <c r="H699" s="200"/>
      <c r="I699" s="19">
        <v>10</v>
      </c>
      <c r="J699" s="40">
        <f t="shared" si="105"/>
        <v>132828.17599999998</v>
      </c>
    </row>
    <row r="700" spans="1:10" s="2" customFormat="1" x14ac:dyDescent="0.2">
      <c r="A700" s="356">
        <v>59</v>
      </c>
      <c r="B700" s="200" t="s">
        <v>707</v>
      </c>
      <c r="C700" s="200"/>
      <c r="D700" s="134" t="s">
        <v>16</v>
      </c>
      <c r="E700" s="50">
        <v>12300</v>
      </c>
      <c r="F700" s="47">
        <f>E700*0.06</f>
        <v>738</v>
      </c>
      <c r="G700" s="48">
        <f t="shared" si="104"/>
        <v>13038</v>
      </c>
      <c r="H700" s="200"/>
      <c r="I700" s="19">
        <v>1500</v>
      </c>
      <c r="J700" s="40">
        <f t="shared" si="105"/>
        <v>19557000</v>
      </c>
    </row>
    <row r="701" spans="1:10" s="2" customFormat="1" x14ac:dyDescent="0.2">
      <c r="A701" s="356">
        <v>60</v>
      </c>
      <c r="B701" s="200" t="s">
        <v>708</v>
      </c>
      <c r="C701" s="200"/>
      <c r="D701" s="134" t="s">
        <v>16</v>
      </c>
      <c r="E701" s="50">
        <v>9850</v>
      </c>
      <c r="F701" s="47">
        <f>E701*0.06</f>
        <v>591</v>
      </c>
      <c r="G701" s="48">
        <f>+E701+F701</f>
        <v>10441</v>
      </c>
      <c r="H701" s="200"/>
      <c r="I701" s="19">
        <v>2500</v>
      </c>
      <c r="J701" s="40">
        <f>((+I701-H701)*(G701))</f>
        <v>26102500</v>
      </c>
    </row>
    <row r="702" spans="1:10" s="2" customFormat="1" x14ac:dyDescent="0.2">
      <c r="A702" s="356">
        <v>61</v>
      </c>
      <c r="B702" s="200" t="s">
        <v>709</v>
      </c>
      <c r="C702" s="200"/>
      <c r="D702" s="134" t="s">
        <v>16</v>
      </c>
      <c r="E702" s="50">
        <v>4374</v>
      </c>
      <c r="F702" s="47">
        <f>E702*0.06</f>
        <v>262.44</v>
      </c>
      <c r="G702" s="48">
        <f>+E702+F702</f>
        <v>4636.4399999999996</v>
      </c>
      <c r="H702" s="200"/>
      <c r="I702" s="19">
        <v>300</v>
      </c>
      <c r="J702" s="40">
        <f t="shared" ref="J702:J704" si="106">((+I702-H702)*(G702))</f>
        <v>1390931.9999999998</v>
      </c>
    </row>
    <row r="703" spans="1:10" s="2" customFormat="1" x14ac:dyDescent="0.2">
      <c r="A703" s="356">
        <v>62</v>
      </c>
      <c r="B703" s="200" t="s">
        <v>710</v>
      </c>
      <c r="C703" s="19"/>
      <c r="D703" s="134" t="s">
        <v>16</v>
      </c>
      <c r="E703" s="50">
        <v>4800</v>
      </c>
      <c r="F703" s="47">
        <f>E703*0.06</f>
        <v>288</v>
      </c>
      <c r="G703" s="48">
        <f>+E703+F703</f>
        <v>5088</v>
      </c>
      <c r="H703" s="19"/>
      <c r="I703" s="19">
        <v>300</v>
      </c>
      <c r="J703" s="40">
        <f t="shared" si="106"/>
        <v>1526400</v>
      </c>
    </row>
    <row r="704" spans="1:10" s="2" customFormat="1" x14ac:dyDescent="0.2">
      <c r="A704" s="356">
        <v>63</v>
      </c>
      <c r="B704" s="200" t="s">
        <v>801</v>
      </c>
      <c r="C704" s="354"/>
      <c r="D704" s="134" t="s">
        <v>16</v>
      </c>
      <c r="E704" s="50">
        <v>5000</v>
      </c>
      <c r="F704" s="47">
        <f>E704*0.06</f>
        <v>300</v>
      </c>
      <c r="G704" s="48">
        <f>+E704+F704</f>
        <v>5300</v>
      </c>
      <c r="H704" s="355"/>
      <c r="I704" s="19">
        <v>1000</v>
      </c>
      <c r="J704" s="40">
        <f t="shared" si="106"/>
        <v>5300000</v>
      </c>
    </row>
    <row r="705" spans="1:10" s="2" customFormat="1" x14ac:dyDescent="0.2">
      <c r="A705" s="424" t="s">
        <v>706</v>
      </c>
      <c r="B705" s="425"/>
      <c r="C705" s="425"/>
      <c r="D705" s="425"/>
      <c r="E705" s="425"/>
      <c r="F705" s="426"/>
      <c r="G705" s="93"/>
      <c r="H705" s="92"/>
      <c r="I705" s="94">
        <f>SUM(I642:I704)</f>
        <v>6950</v>
      </c>
      <c r="J705" s="42">
        <f>SUM(J642:J704)</f>
        <v>88471188.971355975</v>
      </c>
    </row>
    <row r="706" spans="1:10" s="2" customFormat="1" x14ac:dyDescent="0.2">
      <c r="A706" s="75"/>
      <c r="B706" s="76"/>
      <c r="C706" s="76"/>
      <c r="D706" s="76"/>
      <c r="E706" s="45"/>
      <c r="F706" s="391"/>
      <c r="G706" s="120"/>
      <c r="H706" s="119"/>
      <c r="I706" s="121"/>
      <c r="J706" s="143"/>
    </row>
    <row r="707" spans="1:10" s="2" customFormat="1" x14ac:dyDescent="0.2">
      <c r="A707" s="427" t="s">
        <v>460</v>
      </c>
      <c r="B707" s="428"/>
      <c r="C707" s="428"/>
      <c r="D707" s="428"/>
      <c r="E707" s="428"/>
      <c r="F707" s="428"/>
      <c r="G707" s="428"/>
      <c r="H707" s="428"/>
      <c r="I707" s="428"/>
      <c r="J707" s="429"/>
    </row>
    <row r="708" spans="1:10" s="2" customFormat="1" x14ac:dyDescent="0.2">
      <c r="A708" s="83" t="s">
        <v>10</v>
      </c>
      <c r="B708" s="139" t="s">
        <v>461</v>
      </c>
      <c r="C708" s="9"/>
      <c r="D708" s="17" t="s">
        <v>16</v>
      </c>
      <c r="E708" s="138">
        <v>299280</v>
      </c>
      <c r="F708" s="47">
        <f>E708*0.06</f>
        <v>17956.8</v>
      </c>
      <c r="G708" s="48">
        <f t="shared" ref="G708:G729" si="107">+E708+F708</f>
        <v>317236.8</v>
      </c>
      <c r="H708" s="5"/>
      <c r="I708" s="31">
        <v>12</v>
      </c>
      <c r="J708" s="40">
        <f t="shared" ref="J708:J729" si="108">((+I708-H708)*(G708))</f>
        <v>3806841.5999999996</v>
      </c>
    </row>
    <row r="709" spans="1:10" s="2" customFormat="1" x14ac:dyDescent="0.2">
      <c r="A709" s="83" t="s">
        <v>11</v>
      </c>
      <c r="B709" s="139" t="s">
        <v>462</v>
      </c>
      <c r="C709" s="9"/>
      <c r="D709" s="17" t="s">
        <v>16</v>
      </c>
      <c r="E709" s="138">
        <v>99452.02</v>
      </c>
      <c r="F709" s="47">
        <f t="shared" ref="F709:F729" si="109">E709*0.06</f>
        <v>5967.1211999999996</v>
      </c>
      <c r="G709" s="48">
        <f t="shared" si="107"/>
        <v>105419.1412</v>
      </c>
      <c r="H709" s="5"/>
      <c r="I709" s="31">
        <v>8</v>
      </c>
      <c r="J709" s="40">
        <f t="shared" si="108"/>
        <v>843353.12959999999</v>
      </c>
    </row>
    <row r="710" spans="1:10" s="2" customFormat="1" x14ac:dyDescent="0.2">
      <c r="A710" s="83" t="s">
        <v>12</v>
      </c>
      <c r="B710" s="139" t="s">
        <v>463</v>
      </c>
      <c r="C710" s="9"/>
      <c r="D710" s="17" t="s">
        <v>16</v>
      </c>
      <c r="E710" s="138">
        <v>131950</v>
      </c>
      <c r="F710" s="47">
        <f t="shared" si="109"/>
        <v>7917</v>
      </c>
      <c r="G710" s="48">
        <f t="shared" si="107"/>
        <v>139867</v>
      </c>
      <c r="H710" s="5"/>
      <c r="I710" s="31">
        <v>15</v>
      </c>
      <c r="J710" s="40">
        <f t="shared" si="108"/>
        <v>2098005</v>
      </c>
    </row>
    <row r="711" spans="1:10" s="2" customFormat="1" x14ac:dyDescent="0.2">
      <c r="A711" s="83" t="s">
        <v>61</v>
      </c>
      <c r="B711" s="139" t="s">
        <v>464</v>
      </c>
      <c r="C711" s="9"/>
      <c r="D711" s="17" t="s">
        <v>16</v>
      </c>
      <c r="E711" s="138">
        <v>71920</v>
      </c>
      <c r="F711" s="47">
        <f t="shared" si="109"/>
        <v>4315.2</v>
      </c>
      <c r="G711" s="48">
        <f t="shared" si="107"/>
        <v>76235.199999999997</v>
      </c>
      <c r="H711" s="5"/>
      <c r="I711" s="31">
        <v>12</v>
      </c>
      <c r="J711" s="40">
        <f t="shared" si="108"/>
        <v>914822.39999999991</v>
      </c>
    </row>
    <row r="712" spans="1:10" s="2" customFormat="1" x14ac:dyDescent="0.2">
      <c r="A712" s="83" t="s">
        <v>116</v>
      </c>
      <c r="B712" s="139" t="s">
        <v>465</v>
      </c>
      <c r="C712" s="9"/>
      <c r="D712" s="17" t="s">
        <v>16</v>
      </c>
      <c r="E712" s="138">
        <v>120234</v>
      </c>
      <c r="F712" s="47">
        <f t="shared" si="109"/>
        <v>7214.04</v>
      </c>
      <c r="G712" s="48">
        <f t="shared" si="107"/>
        <v>127448.04</v>
      </c>
      <c r="H712" s="5"/>
      <c r="I712" s="31">
        <v>30</v>
      </c>
      <c r="J712" s="40">
        <f t="shared" si="108"/>
        <v>3823441.1999999997</v>
      </c>
    </row>
    <row r="713" spans="1:10" s="2" customFormat="1" x14ac:dyDescent="0.2">
      <c r="A713" s="83" t="s">
        <v>117</v>
      </c>
      <c r="B713" s="139" t="s">
        <v>466</v>
      </c>
      <c r="C713" s="9"/>
      <c r="D713" s="17" t="s">
        <v>16</v>
      </c>
      <c r="E713" s="138">
        <v>642292</v>
      </c>
      <c r="F713" s="47">
        <f t="shared" si="109"/>
        <v>38537.519999999997</v>
      </c>
      <c r="G713" s="48">
        <f t="shared" si="107"/>
        <v>680829.52</v>
      </c>
      <c r="H713" s="5"/>
      <c r="I713" s="31">
        <v>15</v>
      </c>
      <c r="J713" s="40">
        <f t="shared" si="108"/>
        <v>10212442.800000001</v>
      </c>
    </row>
    <row r="714" spans="1:10" s="2" customFormat="1" x14ac:dyDescent="0.2">
      <c r="A714" s="83" t="s">
        <v>126</v>
      </c>
      <c r="B714" s="139" t="s">
        <v>467</v>
      </c>
      <c r="C714" s="9"/>
      <c r="D714" s="17" t="s">
        <v>16</v>
      </c>
      <c r="E714" s="138">
        <v>141288</v>
      </c>
      <c r="F714" s="47">
        <f t="shared" si="109"/>
        <v>8477.2799999999988</v>
      </c>
      <c r="G714" s="48">
        <f t="shared" si="107"/>
        <v>149765.28</v>
      </c>
      <c r="H714" s="5"/>
      <c r="I714" s="31">
        <v>20</v>
      </c>
      <c r="J714" s="40">
        <f t="shared" si="108"/>
        <v>2995305.6</v>
      </c>
    </row>
    <row r="715" spans="1:10" s="2" customFormat="1" x14ac:dyDescent="0.2">
      <c r="A715" s="83" t="s">
        <v>123</v>
      </c>
      <c r="B715" s="139" t="s">
        <v>468</v>
      </c>
      <c r="C715" s="9"/>
      <c r="D715" s="17" t="s">
        <v>16</v>
      </c>
      <c r="E715" s="138">
        <v>12412</v>
      </c>
      <c r="F715" s="47">
        <f t="shared" si="109"/>
        <v>744.72</v>
      </c>
      <c r="G715" s="48">
        <f t="shared" si="107"/>
        <v>13156.72</v>
      </c>
      <c r="H715" s="5"/>
      <c r="I715" s="31">
        <v>4</v>
      </c>
      <c r="J715" s="40">
        <f t="shared" si="108"/>
        <v>52626.879999999997</v>
      </c>
    </row>
    <row r="716" spans="1:10" s="2" customFormat="1" x14ac:dyDescent="0.2">
      <c r="A716" s="83" t="s">
        <v>124</v>
      </c>
      <c r="B716" s="139" t="s">
        <v>469</v>
      </c>
      <c r="C716" s="9"/>
      <c r="D716" s="17" t="s">
        <v>16</v>
      </c>
      <c r="E716" s="138">
        <v>13920</v>
      </c>
      <c r="F716" s="47">
        <f t="shared" si="109"/>
        <v>835.19999999999993</v>
      </c>
      <c r="G716" s="48">
        <f t="shared" si="107"/>
        <v>14755.2</v>
      </c>
      <c r="H716" s="5"/>
      <c r="I716" s="31">
        <v>4</v>
      </c>
      <c r="J716" s="40">
        <f t="shared" si="108"/>
        <v>59020.800000000003</v>
      </c>
    </row>
    <row r="717" spans="1:10" s="2" customFormat="1" x14ac:dyDescent="0.2">
      <c r="A717" s="83" t="s">
        <v>127</v>
      </c>
      <c r="B717" s="139" t="s">
        <v>470</v>
      </c>
      <c r="C717" s="9"/>
      <c r="D717" s="17" t="s">
        <v>16</v>
      </c>
      <c r="E717" s="138">
        <v>799646</v>
      </c>
      <c r="F717" s="47">
        <f t="shared" si="109"/>
        <v>47978.759999999995</v>
      </c>
      <c r="G717" s="48">
        <f t="shared" si="107"/>
        <v>847624.76</v>
      </c>
      <c r="H717" s="5"/>
      <c r="I717" s="31">
        <v>5</v>
      </c>
      <c r="J717" s="40">
        <f t="shared" si="108"/>
        <v>4238123.8</v>
      </c>
    </row>
    <row r="718" spans="1:10" s="2" customFormat="1" x14ac:dyDescent="0.2">
      <c r="A718" s="83" t="s">
        <v>133</v>
      </c>
      <c r="B718" s="139" t="s">
        <v>471</v>
      </c>
      <c r="C718" s="9"/>
      <c r="D718" s="17" t="s">
        <v>16</v>
      </c>
      <c r="E718" s="138">
        <v>268714</v>
      </c>
      <c r="F718" s="47">
        <f t="shared" si="109"/>
        <v>16122.84</v>
      </c>
      <c r="G718" s="48">
        <f t="shared" si="107"/>
        <v>284836.84000000003</v>
      </c>
      <c r="H718" s="5"/>
      <c r="I718" s="31">
        <v>4</v>
      </c>
      <c r="J718" s="40">
        <f t="shared" si="108"/>
        <v>1139347.3600000001</v>
      </c>
    </row>
    <row r="719" spans="1:10" s="2" customFormat="1" x14ac:dyDescent="0.2">
      <c r="A719" s="83" t="s">
        <v>128</v>
      </c>
      <c r="B719" s="139" t="s">
        <v>472</v>
      </c>
      <c r="C719" s="9"/>
      <c r="D719" s="17" t="s">
        <v>16</v>
      </c>
      <c r="E719" s="138">
        <v>24940</v>
      </c>
      <c r="F719" s="47">
        <f t="shared" si="109"/>
        <v>1496.3999999999999</v>
      </c>
      <c r="G719" s="48">
        <f t="shared" si="107"/>
        <v>26436.400000000001</v>
      </c>
      <c r="H719" s="5"/>
      <c r="I719" s="31">
        <v>4</v>
      </c>
      <c r="J719" s="40">
        <f t="shared" si="108"/>
        <v>105745.60000000001</v>
      </c>
    </row>
    <row r="720" spans="1:10" s="2" customFormat="1" x14ac:dyDescent="0.2">
      <c r="A720" s="83" t="s">
        <v>129</v>
      </c>
      <c r="B720" s="139" t="s">
        <v>473</v>
      </c>
      <c r="C720" s="9"/>
      <c r="D720" s="17" t="s">
        <v>16</v>
      </c>
      <c r="E720" s="138">
        <v>20000</v>
      </c>
      <c r="F720" s="47">
        <f t="shared" si="109"/>
        <v>1200</v>
      </c>
      <c r="G720" s="48">
        <f t="shared" si="107"/>
        <v>21200</v>
      </c>
      <c r="H720" s="5"/>
      <c r="I720" s="31">
        <v>4</v>
      </c>
      <c r="J720" s="40">
        <f t="shared" si="108"/>
        <v>84800</v>
      </c>
    </row>
    <row r="721" spans="1:10" x14ac:dyDescent="0.2">
      <c r="A721" s="83" t="s">
        <v>134</v>
      </c>
      <c r="B721" s="139" t="s">
        <v>474</v>
      </c>
      <c r="C721" s="9"/>
      <c r="D721" s="17" t="s">
        <v>16</v>
      </c>
      <c r="E721" s="138">
        <v>19000</v>
      </c>
      <c r="F721" s="47">
        <f t="shared" si="109"/>
        <v>1140</v>
      </c>
      <c r="G721" s="48">
        <f t="shared" si="107"/>
        <v>20140</v>
      </c>
      <c r="H721" s="5"/>
      <c r="I721" s="31">
        <v>4</v>
      </c>
      <c r="J721" s="40">
        <f t="shared" si="108"/>
        <v>80560</v>
      </c>
    </row>
    <row r="722" spans="1:10" x14ac:dyDescent="0.2">
      <c r="A722" s="83" t="s">
        <v>135</v>
      </c>
      <c r="B722" s="139" t="s">
        <v>475</v>
      </c>
      <c r="C722" s="9"/>
      <c r="D722" s="17" t="s">
        <v>16</v>
      </c>
      <c r="E722" s="138">
        <v>360000</v>
      </c>
      <c r="F722" s="47">
        <f t="shared" si="109"/>
        <v>21600</v>
      </c>
      <c r="G722" s="48">
        <f t="shared" si="107"/>
        <v>381600</v>
      </c>
      <c r="H722" s="5"/>
      <c r="I722" s="31">
        <v>4</v>
      </c>
      <c r="J722" s="40">
        <f t="shared" si="108"/>
        <v>1526400</v>
      </c>
    </row>
    <row r="723" spans="1:10" x14ac:dyDescent="0.2">
      <c r="A723" s="83" t="s">
        <v>136</v>
      </c>
      <c r="B723" s="139" t="s">
        <v>476</v>
      </c>
      <c r="C723" s="9"/>
      <c r="D723" s="17" t="s">
        <v>16</v>
      </c>
      <c r="E723" s="138">
        <v>52000</v>
      </c>
      <c r="F723" s="47">
        <f t="shared" si="109"/>
        <v>3120</v>
      </c>
      <c r="G723" s="48">
        <f t="shared" si="107"/>
        <v>55120</v>
      </c>
      <c r="H723" s="5"/>
      <c r="I723" s="31">
        <v>4</v>
      </c>
      <c r="J723" s="40">
        <f t="shared" si="108"/>
        <v>220480</v>
      </c>
    </row>
    <row r="724" spans="1:10" x14ac:dyDescent="0.2">
      <c r="A724" s="83" t="s">
        <v>137</v>
      </c>
      <c r="B724" s="139" t="s">
        <v>564</v>
      </c>
      <c r="C724" s="9"/>
      <c r="D724" s="20" t="s">
        <v>16</v>
      </c>
      <c r="E724" s="138">
        <v>19372</v>
      </c>
      <c r="F724" s="47">
        <f t="shared" si="109"/>
        <v>1162.32</v>
      </c>
      <c r="G724" s="48">
        <f t="shared" si="107"/>
        <v>20534.32</v>
      </c>
      <c r="H724" s="5"/>
      <c r="I724" s="31">
        <v>20</v>
      </c>
      <c r="J724" s="40">
        <f t="shared" si="108"/>
        <v>410686.4</v>
      </c>
    </row>
    <row r="725" spans="1:10" x14ac:dyDescent="0.2">
      <c r="A725" s="83" t="s">
        <v>138</v>
      </c>
      <c r="B725" s="139" t="s">
        <v>477</v>
      </c>
      <c r="C725" s="9"/>
      <c r="D725" s="20" t="s">
        <v>16</v>
      </c>
      <c r="E725" s="138">
        <v>2500</v>
      </c>
      <c r="F725" s="47">
        <f t="shared" si="109"/>
        <v>150</v>
      </c>
      <c r="G725" s="48">
        <f t="shared" si="107"/>
        <v>2650</v>
      </c>
      <c r="H725" s="5"/>
      <c r="I725" s="31">
        <v>20</v>
      </c>
      <c r="J725" s="40">
        <f t="shared" si="108"/>
        <v>53000</v>
      </c>
    </row>
    <row r="726" spans="1:10" x14ac:dyDescent="0.2">
      <c r="A726" s="83" t="s">
        <v>139</v>
      </c>
      <c r="B726" s="139" t="s">
        <v>478</v>
      </c>
      <c r="C726" s="9"/>
      <c r="D726" s="20" t="s">
        <v>16</v>
      </c>
      <c r="E726" s="138">
        <v>3000</v>
      </c>
      <c r="F726" s="47">
        <f t="shared" si="109"/>
        <v>180</v>
      </c>
      <c r="G726" s="48">
        <f t="shared" si="107"/>
        <v>3180</v>
      </c>
      <c r="H726" s="5"/>
      <c r="I726" s="31">
        <v>20</v>
      </c>
      <c r="J726" s="40">
        <f t="shared" si="108"/>
        <v>63600</v>
      </c>
    </row>
    <row r="727" spans="1:10" x14ac:dyDescent="0.2">
      <c r="A727" s="83" t="s">
        <v>140</v>
      </c>
      <c r="B727" s="139" t="s">
        <v>479</v>
      </c>
      <c r="C727" s="9"/>
      <c r="D727" s="20" t="s">
        <v>16</v>
      </c>
      <c r="E727" s="138">
        <v>2500</v>
      </c>
      <c r="F727" s="47">
        <f t="shared" si="109"/>
        <v>150</v>
      </c>
      <c r="G727" s="48">
        <f t="shared" si="107"/>
        <v>2650</v>
      </c>
      <c r="H727" s="5"/>
      <c r="I727" s="31">
        <v>20</v>
      </c>
      <c r="J727" s="40">
        <f t="shared" si="108"/>
        <v>53000</v>
      </c>
    </row>
    <row r="728" spans="1:10" x14ac:dyDescent="0.2">
      <c r="A728" s="83" t="s">
        <v>141</v>
      </c>
      <c r="B728" s="139" t="s">
        <v>480</v>
      </c>
      <c r="C728" s="9"/>
      <c r="D728" s="20" t="s">
        <v>16</v>
      </c>
      <c r="E728" s="138">
        <v>643220</v>
      </c>
      <c r="F728" s="47">
        <f t="shared" si="109"/>
        <v>38593.199999999997</v>
      </c>
      <c r="G728" s="48">
        <f t="shared" si="107"/>
        <v>681813.2</v>
      </c>
      <c r="H728" s="5"/>
      <c r="I728" s="31">
        <v>6</v>
      </c>
      <c r="J728" s="40">
        <f t="shared" si="108"/>
        <v>4090879.1999999997</v>
      </c>
    </row>
    <row r="729" spans="1:10" s="108" customFormat="1" ht="18" customHeight="1" x14ac:dyDescent="0.2">
      <c r="A729" s="83" t="s">
        <v>142</v>
      </c>
      <c r="B729" s="139" t="s">
        <v>481</v>
      </c>
      <c r="C729" s="9"/>
      <c r="D729" s="20" t="s">
        <v>16</v>
      </c>
      <c r="E729" s="138">
        <v>928000</v>
      </c>
      <c r="F729" s="47">
        <f t="shared" si="109"/>
        <v>55680</v>
      </c>
      <c r="G729" s="48">
        <f t="shared" si="107"/>
        <v>983680</v>
      </c>
      <c r="H729" s="5"/>
      <c r="I729" s="31">
        <v>6</v>
      </c>
      <c r="J729" s="40">
        <f t="shared" si="108"/>
        <v>5902080</v>
      </c>
    </row>
    <row r="730" spans="1:10" x14ac:dyDescent="0.2">
      <c r="A730" s="414" t="s">
        <v>482</v>
      </c>
      <c r="B730" s="415"/>
      <c r="C730" s="415"/>
      <c r="D730" s="415"/>
      <c r="E730" s="415"/>
      <c r="F730" s="416"/>
      <c r="G730" s="56"/>
      <c r="H730" s="226"/>
      <c r="I730" s="13">
        <f>SUM(I708:I729)</f>
        <v>241</v>
      </c>
      <c r="J730" s="144">
        <f>SUM(J708:J729)</f>
        <v>42774561.769600004</v>
      </c>
    </row>
    <row r="731" spans="1:10" s="350" customFormat="1" ht="18" x14ac:dyDescent="0.2">
      <c r="A731" s="443" t="s">
        <v>803</v>
      </c>
      <c r="B731" s="444"/>
      <c r="C731" s="444"/>
      <c r="D731" s="444"/>
      <c r="E731" s="444"/>
      <c r="F731" s="445"/>
      <c r="G731" s="44"/>
      <c r="H731" s="225"/>
      <c r="I731" s="309">
        <f>+I639+I705+I730</f>
        <v>11589</v>
      </c>
      <c r="J731" s="218">
        <f>+J639+J705+J730</f>
        <v>174156285.53984529</v>
      </c>
    </row>
    <row r="732" spans="1:10" s="392" customFormat="1" ht="19.5" x14ac:dyDescent="0.2">
      <c r="A732" s="393"/>
      <c r="B732" s="402" t="s">
        <v>804</v>
      </c>
      <c r="C732" s="403"/>
      <c r="D732" s="403"/>
      <c r="E732" s="403"/>
      <c r="F732" s="403"/>
      <c r="G732" s="404"/>
      <c r="H732" s="393"/>
      <c r="I732" s="394">
        <f>+I101+I112+I165+I197+I207+I220+I238+I255+I273+I321+I329+I361+I369+I375+I382+I390+I403+I426+I456+I467+I731</f>
        <v>462189.92179999995</v>
      </c>
      <c r="J732" s="395">
        <f>+J101+J112+J165+J197+J207+J220+J238+J255+J273+J321+J329+J361+J369+J375+J382+J390+J403+J426+J456+J467+J731</f>
        <v>3332521183.1380801</v>
      </c>
    </row>
    <row r="733" spans="1:10" x14ac:dyDescent="0.2">
      <c r="A733" s="422"/>
      <c r="B733" s="422"/>
      <c r="C733" s="422"/>
      <c r="D733" s="422"/>
      <c r="E733" s="422"/>
      <c r="F733" s="422"/>
      <c r="G733" s="422"/>
      <c r="H733" s="422"/>
      <c r="I733" s="422"/>
      <c r="J733" s="422"/>
    </row>
    <row r="734" spans="1:10" x14ac:dyDescent="0.2">
      <c r="A734" s="423"/>
      <c r="B734" s="423"/>
      <c r="C734" s="423"/>
      <c r="D734" s="423"/>
      <c r="E734" s="423"/>
      <c r="F734" s="423"/>
      <c r="G734" s="423"/>
      <c r="H734" s="423"/>
      <c r="I734" s="423"/>
      <c r="J734" s="423"/>
    </row>
    <row r="746" spans="1:10" x14ac:dyDescent="0.2">
      <c r="A746" s="100"/>
      <c r="B746" s="100"/>
      <c r="E746" s="285"/>
      <c r="F746" s="285"/>
      <c r="G746" s="286"/>
      <c r="H746" s="100"/>
      <c r="J746" s="286"/>
    </row>
    <row r="747" spans="1:10" x14ac:dyDescent="0.2">
      <c r="A747" s="100"/>
      <c r="B747" s="100"/>
      <c r="E747" s="285"/>
      <c r="F747" s="285"/>
      <c r="G747" s="286"/>
      <c r="H747" s="100"/>
      <c r="J747" s="286"/>
    </row>
    <row r="748" spans="1:10" x14ac:dyDescent="0.2">
      <c r="A748" s="100"/>
      <c r="B748" s="100"/>
      <c r="E748" s="285"/>
      <c r="F748" s="285"/>
      <c r="G748" s="286"/>
      <c r="H748" s="100"/>
      <c r="J748" s="286"/>
    </row>
    <row r="749" spans="1:10" x14ac:dyDescent="0.2">
      <c r="A749" s="100"/>
      <c r="B749" s="100"/>
      <c r="E749" s="285"/>
      <c r="F749" s="285"/>
      <c r="G749" s="286"/>
      <c r="H749" s="100"/>
      <c r="J749" s="286"/>
    </row>
    <row r="750" spans="1:10" x14ac:dyDescent="0.2">
      <c r="A750" s="100"/>
      <c r="B750" s="100"/>
      <c r="E750" s="285"/>
      <c r="F750" s="285"/>
      <c r="G750" s="286"/>
      <c r="H750" s="100"/>
      <c r="J750" s="286"/>
    </row>
    <row r="751" spans="1:10" x14ac:dyDescent="0.2">
      <c r="A751" s="100"/>
      <c r="B751" s="100"/>
      <c r="E751" s="285"/>
      <c r="F751" s="285"/>
      <c r="G751" s="286"/>
      <c r="H751" s="100"/>
      <c r="J751" s="286"/>
    </row>
    <row r="752" spans="1:10" x14ac:dyDescent="0.2">
      <c r="A752" s="100"/>
      <c r="B752" s="100"/>
      <c r="E752" s="285"/>
      <c r="F752" s="285"/>
      <c r="G752" s="286"/>
      <c r="H752" s="100"/>
      <c r="J752" s="286"/>
    </row>
    <row r="753" spans="1:10" x14ac:dyDescent="0.2">
      <c r="A753" s="100"/>
      <c r="B753" s="100"/>
      <c r="E753" s="285"/>
      <c r="F753" s="285"/>
      <c r="G753" s="286"/>
      <c r="H753" s="100"/>
      <c r="J753" s="286"/>
    </row>
    <row r="754" spans="1:10" x14ac:dyDescent="0.2">
      <c r="A754" s="100"/>
      <c r="B754" s="100"/>
      <c r="E754" s="285"/>
      <c r="F754" s="285"/>
      <c r="G754" s="286"/>
      <c r="H754" s="100"/>
      <c r="J754" s="286"/>
    </row>
    <row r="755" spans="1:10" x14ac:dyDescent="0.2">
      <c r="A755" s="100"/>
      <c r="B755" s="100"/>
      <c r="E755" s="285"/>
      <c r="F755" s="285"/>
      <c r="G755" s="286"/>
      <c r="H755" s="100"/>
      <c r="J755" s="286"/>
    </row>
    <row r="756" spans="1:10" x14ac:dyDescent="0.2">
      <c r="A756" s="100"/>
      <c r="B756" s="100"/>
      <c r="E756" s="285"/>
      <c r="F756" s="285"/>
      <c r="G756" s="286"/>
      <c r="H756" s="100"/>
      <c r="J756" s="286"/>
    </row>
    <row r="757" spans="1:10" x14ac:dyDescent="0.2">
      <c r="A757" s="100"/>
      <c r="B757" s="100"/>
      <c r="E757" s="285"/>
      <c r="F757" s="285"/>
      <c r="G757" s="286"/>
      <c r="H757" s="100"/>
      <c r="J757" s="286"/>
    </row>
    <row r="758" spans="1:10" x14ac:dyDescent="0.2">
      <c r="A758" s="100"/>
      <c r="B758" s="100"/>
      <c r="E758" s="285"/>
      <c r="F758" s="285"/>
      <c r="G758" s="286"/>
      <c r="H758" s="100"/>
      <c r="J758" s="286"/>
    </row>
    <row r="759" spans="1:10" x14ac:dyDescent="0.2">
      <c r="A759" s="100"/>
      <c r="B759" s="100"/>
      <c r="E759" s="285"/>
      <c r="F759" s="285"/>
      <c r="G759" s="286"/>
      <c r="H759" s="100"/>
      <c r="J759" s="286"/>
    </row>
    <row r="760" spans="1:10" x14ac:dyDescent="0.2">
      <c r="A760" s="100"/>
      <c r="B760" s="100"/>
      <c r="E760" s="285"/>
      <c r="F760" s="285"/>
      <c r="G760" s="286"/>
      <c r="H760" s="100"/>
      <c r="J760" s="286"/>
    </row>
    <row r="761" spans="1:10" x14ac:dyDescent="0.2">
      <c r="A761" s="100"/>
      <c r="B761" s="100"/>
      <c r="E761" s="285"/>
      <c r="F761" s="285"/>
      <c r="G761" s="286"/>
      <c r="H761" s="100"/>
      <c r="J761" s="286"/>
    </row>
    <row r="762" spans="1:10" x14ac:dyDescent="0.2">
      <c r="A762" s="100"/>
      <c r="B762" s="100"/>
      <c r="E762" s="285"/>
      <c r="F762" s="285"/>
      <c r="G762" s="286"/>
      <c r="H762" s="100"/>
      <c r="J762" s="286"/>
    </row>
    <row r="763" spans="1:10" x14ac:dyDescent="0.2">
      <c r="A763" s="100"/>
      <c r="B763" s="100"/>
      <c r="E763" s="285"/>
      <c r="F763" s="285"/>
      <c r="G763" s="286"/>
      <c r="H763" s="100"/>
      <c r="J763" s="286"/>
    </row>
    <row r="764" spans="1:10" x14ac:dyDescent="0.2">
      <c r="A764" s="100"/>
      <c r="B764" s="100"/>
      <c r="E764" s="285"/>
      <c r="F764" s="285"/>
      <c r="G764" s="286"/>
      <c r="H764" s="100"/>
      <c r="J764" s="286"/>
    </row>
    <row r="765" spans="1:10" x14ac:dyDescent="0.2">
      <c r="A765" s="100"/>
      <c r="B765" s="100"/>
      <c r="E765" s="285"/>
      <c r="F765" s="285"/>
      <c r="G765" s="286"/>
      <c r="H765" s="100"/>
      <c r="J765" s="286"/>
    </row>
    <row r="766" spans="1:10" x14ac:dyDescent="0.2">
      <c r="A766" s="100"/>
      <c r="B766" s="100"/>
      <c r="E766" s="285"/>
      <c r="F766" s="285"/>
      <c r="G766" s="286"/>
      <c r="H766" s="100"/>
      <c r="J766" s="286"/>
    </row>
    <row r="767" spans="1:10" x14ac:dyDescent="0.2">
      <c r="A767" s="100"/>
      <c r="B767" s="100"/>
      <c r="E767" s="285"/>
      <c r="F767" s="285"/>
      <c r="G767" s="286"/>
      <c r="H767" s="100"/>
      <c r="J767" s="286"/>
    </row>
    <row r="768" spans="1:10" x14ac:dyDescent="0.2">
      <c r="A768" s="100"/>
      <c r="B768" s="100"/>
      <c r="E768" s="285"/>
      <c r="F768" s="285"/>
      <c r="G768" s="286"/>
      <c r="H768" s="100"/>
      <c r="J768" s="286"/>
    </row>
    <row r="769" spans="1:10" x14ac:dyDescent="0.2">
      <c r="A769" s="100"/>
      <c r="B769" s="100"/>
      <c r="E769" s="285"/>
      <c r="F769" s="285"/>
      <c r="G769" s="286"/>
      <c r="H769" s="100"/>
      <c r="J769" s="286"/>
    </row>
    <row r="770" spans="1:10" x14ac:dyDescent="0.2">
      <c r="A770" s="100"/>
      <c r="B770" s="100"/>
      <c r="E770" s="285"/>
      <c r="F770" s="285"/>
      <c r="G770" s="286"/>
      <c r="H770" s="100"/>
      <c r="J770" s="286"/>
    </row>
    <row r="771" spans="1:10" x14ac:dyDescent="0.2">
      <c r="A771" s="100"/>
      <c r="B771" s="100"/>
      <c r="E771" s="285"/>
      <c r="F771" s="285"/>
      <c r="G771" s="286"/>
      <c r="H771" s="100"/>
      <c r="J771" s="286"/>
    </row>
    <row r="772" spans="1:10" x14ac:dyDescent="0.2">
      <c r="A772" s="100"/>
      <c r="B772" s="100"/>
      <c r="E772" s="285"/>
      <c r="F772" s="285"/>
      <c r="G772" s="286"/>
      <c r="H772" s="100"/>
      <c r="J772" s="286"/>
    </row>
    <row r="773" spans="1:10" x14ac:dyDescent="0.2">
      <c r="A773" s="100"/>
      <c r="B773" s="100"/>
      <c r="E773" s="285"/>
      <c r="F773" s="285"/>
      <c r="G773" s="286"/>
      <c r="H773" s="100"/>
      <c r="J773" s="286"/>
    </row>
    <row r="774" spans="1:10" x14ac:dyDescent="0.2">
      <c r="A774" s="100"/>
      <c r="B774" s="100"/>
      <c r="E774" s="285"/>
      <c r="F774" s="285"/>
      <c r="G774" s="286"/>
      <c r="H774" s="100"/>
      <c r="J774" s="286"/>
    </row>
    <row r="775" spans="1:10" x14ac:dyDescent="0.2">
      <c r="A775" s="100"/>
      <c r="B775" s="100"/>
      <c r="E775" s="285"/>
      <c r="F775" s="285"/>
      <c r="G775" s="286"/>
      <c r="H775" s="100"/>
      <c r="J775" s="286"/>
    </row>
    <row r="776" spans="1:10" x14ac:dyDescent="0.2">
      <c r="A776" s="100"/>
      <c r="B776" s="100"/>
      <c r="E776" s="285"/>
      <c r="F776" s="285"/>
      <c r="G776" s="286"/>
      <c r="H776" s="100"/>
      <c r="J776" s="286"/>
    </row>
    <row r="777" spans="1:10" x14ac:dyDescent="0.2">
      <c r="A777" s="100"/>
      <c r="B777" s="100"/>
      <c r="E777" s="285"/>
      <c r="F777" s="285"/>
      <c r="G777" s="286"/>
      <c r="H777" s="100"/>
      <c r="J777" s="286"/>
    </row>
    <row r="778" spans="1:10" x14ac:dyDescent="0.2">
      <c r="A778" s="100"/>
      <c r="B778" s="100"/>
      <c r="E778" s="285"/>
      <c r="F778" s="285"/>
      <c r="G778" s="286"/>
      <c r="H778" s="100"/>
      <c r="J778" s="286"/>
    </row>
    <row r="779" spans="1:10" x14ac:dyDescent="0.2">
      <c r="A779" s="100"/>
      <c r="B779" s="100"/>
      <c r="E779" s="285"/>
      <c r="F779" s="285"/>
      <c r="G779" s="286"/>
      <c r="H779" s="100"/>
      <c r="J779" s="286"/>
    </row>
    <row r="780" spans="1:10" x14ac:dyDescent="0.2">
      <c r="A780" s="100"/>
      <c r="B780" s="100"/>
      <c r="E780" s="285"/>
      <c r="F780" s="285"/>
      <c r="G780" s="286"/>
      <c r="H780" s="100"/>
      <c r="J780" s="286"/>
    </row>
    <row r="781" spans="1:10" x14ac:dyDescent="0.2">
      <c r="A781" s="100"/>
      <c r="B781" s="100"/>
      <c r="E781" s="285"/>
      <c r="F781" s="285"/>
      <c r="G781" s="286"/>
      <c r="H781" s="100"/>
      <c r="J781" s="286"/>
    </row>
    <row r="782" spans="1:10" x14ac:dyDescent="0.2">
      <c r="A782" s="100"/>
      <c r="B782" s="100"/>
      <c r="E782" s="285"/>
      <c r="F782" s="285"/>
      <c r="G782" s="286"/>
      <c r="H782" s="100"/>
      <c r="J782" s="286"/>
    </row>
    <row r="783" spans="1:10" x14ac:dyDescent="0.2">
      <c r="A783" s="100"/>
      <c r="B783" s="100"/>
      <c r="E783" s="285"/>
      <c r="F783" s="285"/>
      <c r="G783" s="286"/>
      <c r="H783" s="100"/>
      <c r="J783" s="286"/>
    </row>
    <row r="784" spans="1:10" x14ac:dyDescent="0.2">
      <c r="A784" s="100"/>
      <c r="B784" s="100"/>
      <c r="E784" s="285"/>
      <c r="F784" s="285"/>
      <c r="G784" s="286"/>
      <c r="H784" s="100"/>
      <c r="J784" s="286"/>
    </row>
    <row r="785" spans="1:10" x14ac:dyDescent="0.2">
      <c r="A785" s="100"/>
      <c r="B785" s="100"/>
      <c r="E785" s="285"/>
      <c r="F785" s="285"/>
      <c r="G785" s="286"/>
      <c r="H785" s="100"/>
      <c r="J785" s="286"/>
    </row>
    <row r="786" spans="1:10" x14ac:dyDescent="0.2">
      <c r="A786" s="100"/>
      <c r="B786" s="100"/>
      <c r="E786" s="285"/>
      <c r="F786" s="285"/>
      <c r="G786" s="286"/>
      <c r="H786" s="100"/>
      <c r="J786" s="286"/>
    </row>
    <row r="787" spans="1:10" x14ac:dyDescent="0.2">
      <c r="A787" s="100"/>
      <c r="B787" s="100"/>
      <c r="E787" s="285"/>
      <c r="F787" s="285"/>
      <c r="G787" s="286"/>
      <c r="H787" s="100"/>
      <c r="J787" s="286"/>
    </row>
    <row r="788" spans="1:10" x14ac:dyDescent="0.2">
      <c r="A788" s="100"/>
      <c r="B788" s="100"/>
      <c r="E788" s="285"/>
      <c r="F788" s="285"/>
      <c r="G788" s="286"/>
      <c r="H788" s="100"/>
      <c r="J788" s="286"/>
    </row>
    <row r="789" spans="1:10" x14ac:dyDescent="0.2">
      <c r="A789" s="100"/>
      <c r="B789" s="100"/>
      <c r="E789" s="285"/>
      <c r="F789" s="285"/>
      <c r="G789" s="286"/>
      <c r="H789" s="100"/>
      <c r="J789" s="286"/>
    </row>
    <row r="790" spans="1:10" x14ac:dyDescent="0.2">
      <c r="A790" s="100"/>
      <c r="B790" s="100"/>
      <c r="E790" s="285"/>
      <c r="F790" s="285"/>
      <c r="G790" s="286"/>
      <c r="H790" s="100"/>
      <c r="J790" s="286"/>
    </row>
    <row r="791" spans="1:10" x14ac:dyDescent="0.2">
      <c r="A791" s="100"/>
      <c r="B791" s="100"/>
      <c r="E791" s="285"/>
      <c r="F791" s="285"/>
      <c r="G791" s="286"/>
      <c r="H791" s="100"/>
      <c r="J791" s="286"/>
    </row>
    <row r="792" spans="1:10" x14ac:dyDescent="0.2">
      <c r="A792" s="100"/>
      <c r="B792" s="100"/>
      <c r="E792" s="285"/>
      <c r="F792" s="285"/>
      <c r="G792" s="286"/>
      <c r="H792" s="100"/>
      <c r="J792" s="286"/>
    </row>
    <row r="793" spans="1:10" x14ac:dyDescent="0.2">
      <c r="A793" s="100"/>
      <c r="B793" s="100"/>
      <c r="E793" s="285"/>
      <c r="F793" s="285"/>
      <c r="G793" s="286"/>
      <c r="H793" s="100"/>
      <c r="J793" s="286"/>
    </row>
    <row r="794" spans="1:10" x14ac:dyDescent="0.2">
      <c r="A794" s="100"/>
      <c r="B794" s="100"/>
      <c r="E794" s="285"/>
      <c r="F794" s="285"/>
      <c r="G794" s="286"/>
      <c r="H794" s="100"/>
      <c r="J794" s="286"/>
    </row>
    <row r="795" spans="1:10" x14ac:dyDescent="0.2">
      <c r="A795" s="100"/>
      <c r="B795" s="100"/>
      <c r="E795" s="285"/>
      <c r="F795" s="285"/>
      <c r="G795" s="286"/>
      <c r="H795" s="100"/>
      <c r="J795" s="286"/>
    </row>
    <row r="796" spans="1:10" x14ac:dyDescent="0.2">
      <c r="A796" s="100"/>
      <c r="B796" s="100"/>
      <c r="E796" s="285"/>
      <c r="F796" s="285"/>
      <c r="G796" s="286"/>
      <c r="H796" s="100"/>
      <c r="J796" s="286"/>
    </row>
    <row r="797" spans="1:10" x14ac:dyDescent="0.2">
      <c r="A797" s="100"/>
      <c r="B797" s="100"/>
      <c r="E797" s="285"/>
      <c r="F797" s="285"/>
      <c r="G797" s="286"/>
      <c r="H797" s="100"/>
      <c r="J797" s="286"/>
    </row>
    <row r="798" spans="1:10" x14ac:dyDescent="0.2">
      <c r="A798" s="100"/>
      <c r="B798" s="100"/>
      <c r="E798" s="285"/>
      <c r="F798" s="285"/>
      <c r="G798" s="286"/>
      <c r="H798" s="100"/>
      <c r="J798" s="286"/>
    </row>
    <row r="799" spans="1:10" x14ac:dyDescent="0.2">
      <c r="A799" s="100"/>
      <c r="B799" s="100"/>
      <c r="E799" s="285"/>
      <c r="F799" s="285"/>
      <c r="G799" s="286"/>
      <c r="H799" s="100"/>
      <c r="J799" s="286"/>
    </row>
    <row r="800" spans="1:10" x14ac:dyDescent="0.2">
      <c r="A800" s="100"/>
      <c r="B800" s="100"/>
      <c r="E800" s="285"/>
      <c r="F800" s="285"/>
      <c r="G800" s="286"/>
      <c r="H800" s="100"/>
      <c r="J800" s="286"/>
    </row>
    <row r="801" spans="1:10" x14ac:dyDescent="0.2">
      <c r="A801" s="100"/>
      <c r="B801" s="100"/>
      <c r="E801" s="285"/>
      <c r="F801" s="285"/>
      <c r="G801" s="286"/>
      <c r="H801" s="100"/>
      <c r="J801" s="286"/>
    </row>
    <row r="802" spans="1:10" x14ac:dyDescent="0.2">
      <c r="A802" s="100"/>
      <c r="B802" s="100"/>
      <c r="E802" s="285"/>
      <c r="F802" s="285"/>
      <c r="G802" s="286"/>
      <c r="H802" s="100"/>
      <c r="J802" s="286"/>
    </row>
    <row r="803" spans="1:10" x14ac:dyDescent="0.2">
      <c r="A803" s="100"/>
      <c r="B803" s="100"/>
      <c r="E803" s="285"/>
      <c r="F803" s="285"/>
      <c r="G803" s="286"/>
      <c r="H803" s="100"/>
      <c r="J803" s="286"/>
    </row>
    <row r="804" spans="1:10" x14ac:dyDescent="0.2">
      <c r="A804" s="100"/>
      <c r="B804" s="100"/>
      <c r="E804" s="285"/>
      <c r="F804" s="285"/>
      <c r="G804" s="286"/>
      <c r="H804" s="100"/>
      <c r="J804" s="286"/>
    </row>
    <row r="805" spans="1:10" x14ac:dyDescent="0.2">
      <c r="A805" s="100"/>
      <c r="B805" s="100"/>
      <c r="E805" s="285"/>
      <c r="F805" s="285"/>
      <c r="G805" s="286"/>
      <c r="H805" s="100"/>
      <c r="J805" s="286"/>
    </row>
    <row r="806" spans="1:10" x14ac:dyDescent="0.2">
      <c r="A806" s="100"/>
      <c r="B806" s="100"/>
      <c r="E806" s="285"/>
      <c r="F806" s="285"/>
      <c r="G806" s="286"/>
      <c r="H806" s="100"/>
      <c r="J806" s="286"/>
    </row>
    <row r="807" spans="1:10" x14ac:dyDescent="0.2">
      <c r="A807" s="100"/>
      <c r="B807" s="100"/>
      <c r="E807" s="285"/>
      <c r="F807" s="285"/>
      <c r="G807" s="286"/>
      <c r="H807" s="100"/>
      <c r="J807" s="286"/>
    </row>
    <row r="808" spans="1:10" x14ac:dyDescent="0.2">
      <c r="A808" s="100"/>
      <c r="B808" s="100"/>
      <c r="E808" s="285"/>
      <c r="F808" s="285"/>
      <c r="G808" s="286"/>
      <c r="H808" s="100"/>
      <c r="J808" s="286"/>
    </row>
    <row r="809" spans="1:10" x14ac:dyDescent="0.2">
      <c r="A809" s="100"/>
      <c r="B809" s="100"/>
      <c r="E809" s="285"/>
      <c r="F809" s="285"/>
      <c r="G809" s="286"/>
      <c r="H809" s="100"/>
      <c r="J809" s="286"/>
    </row>
    <row r="810" spans="1:10" x14ac:dyDescent="0.2">
      <c r="A810" s="100"/>
      <c r="B810" s="100"/>
      <c r="E810" s="285"/>
      <c r="F810" s="285"/>
      <c r="G810" s="286"/>
      <c r="H810" s="100"/>
      <c r="J810" s="286"/>
    </row>
    <row r="811" spans="1:10" x14ac:dyDescent="0.2">
      <c r="A811" s="100"/>
      <c r="B811" s="100"/>
      <c r="E811" s="285"/>
      <c r="F811" s="285"/>
      <c r="G811" s="286"/>
      <c r="H811" s="100"/>
      <c r="J811" s="286"/>
    </row>
    <row r="812" spans="1:10" x14ac:dyDescent="0.2">
      <c r="A812" s="100"/>
      <c r="B812" s="100"/>
      <c r="E812" s="285"/>
      <c r="F812" s="285"/>
      <c r="G812" s="286"/>
      <c r="H812" s="100"/>
      <c r="J812" s="286"/>
    </row>
    <row r="813" spans="1:10" x14ac:dyDescent="0.2">
      <c r="A813" s="100"/>
      <c r="B813" s="100"/>
      <c r="E813" s="285"/>
      <c r="F813" s="285"/>
      <c r="G813" s="286"/>
      <c r="H813" s="100"/>
      <c r="J813" s="286"/>
    </row>
    <row r="814" spans="1:10" x14ac:dyDescent="0.2">
      <c r="A814" s="100"/>
      <c r="B814" s="100"/>
      <c r="E814" s="285"/>
      <c r="F814" s="285"/>
      <c r="G814" s="286"/>
      <c r="H814" s="100"/>
      <c r="J814" s="286"/>
    </row>
    <row r="815" spans="1:10" x14ac:dyDescent="0.2">
      <c r="A815" s="100"/>
      <c r="B815" s="100"/>
      <c r="E815" s="285"/>
      <c r="F815" s="285"/>
      <c r="G815" s="286"/>
      <c r="H815" s="100"/>
      <c r="J815" s="286"/>
    </row>
    <row r="816" spans="1:10" x14ac:dyDescent="0.2">
      <c r="A816" s="100"/>
      <c r="B816" s="100"/>
      <c r="E816" s="285"/>
      <c r="F816" s="285"/>
      <c r="G816" s="286"/>
      <c r="H816" s="100"/>
      <c r="J816" s="286"/>
    </row>
    <row r="817" spans="1:10" x14ac:dyDescent="0.2">
      <c r="A817" s="100"/>
      <c r="B817" s="100"/>
      <c r="E817" s="285"/>
      <c r="F817" s="285"/>
      <c r="G817" s="286"/>
      <c r="H817" s="100"/>
      <c r="J817" s="286"/>
    </row>
    <row r="818" spans="1:10" x14ac:dyDescent="0.2">
      <c r="A818" s="100"/>
      <c r="B818" s="100"/>
      <c r="E818" s="285"/>
      <c r="F818" s="285"/>
      <c r="G818" s="286"/>
      <c r="H818" s="100"/>
      <c r="J818" s="286"/>
    </row>
    <row r="819" spans="1:10" x14ac:dyDescent="0.2">
      <c r="A819" s="100"/>
      <c r="B819" s="100"/>
      <c r="E819" s="285"/>
      <c r="F819" s="285"/>
      <c r="G819" s="286"/>
      <c r="H819" s="100"/>
      <c r="J819" s="286"/>
    </row>
    <row r="820" spans="1:10" x14ac:dyDescent="0.2">
      <c r="A820" s="100"/>
      <c r="B820" s="100"/>
      <c r="E820" s="285"/>
      <c r="F820" s="285"/>
      <c r="G820" s="286"/>
      <c r="H820" s="100"/>
      <c r="J820" s="286"/>
    </row>
    <row r="821" spans="1:10" x14ac:dyDescent="0.2">
      <c r="A821" s="100"/>
      <c r="B821" s="100"/>
      <c r="E821" s="285"/>
      <c r="F821" s="285"/>
      <c r="G821" s="286"/>
      <c r="H821" s="100"/>
      <c r="J821" s="286"/>
    </row>
    <row r="822" spans="1:10" x14ac:dyDescent="0.2">
      <c r="A822" s="100"/>
      <c r="B822" s="100"/>
      <c r="E822" s="285"/>
      <c r="F822" s="285"/>
      <c r="G822" s="286"/>
      <c r="H822" s="100"/>
      <c r="J822" s="286"/>
    </row>
    <row r="823" spans="1:10" x14ac:dyDescent="0.2">
      <c r="A823" s="100"/>
      <c r="B823" s="100"/>
      <c r="E823" s="285"/>
      <c r="F823" s="285"/>
      <c r="G823" s="286"/>
      <c r="H823" s="100"/>
      <c r="J823" s="286"/>
    </row>
    <row r="824" spans="1:10" x14ac:dyDescent="0.2">
      <c r="A824" s="100"/>
      <c r="B824" s="100"/>
      <c r="E824" s="285"/>
      <c r="F824" s="285"/>
      <c r="G824" s="286"/>
      <c r="H824" s="100"/>
      <c r="J824" s="286"/>
    </row>
    <row r="825" spans="1:10" x14ac:dyDescent="0.2">
      <c r="A825" s="100"/>
      <c r="B825" s="100"/>
      <c r="E825" s="285"/>
      <c r="F825" s="285"/>
      <c r="G825" s="286"/>
      <c r="H825" s="100"/>
      <c r="J825" s="286"/>
    </row>
    <row r="826" spans="1:10" x14ac:dyDescent="0.2">
      <c r="A826" s="100"/>
      <c r="B826" s="100"/>
      <c r="E826" s="285"/>
      <c r="F826" s="285"/>
      <c r="G826" s="286"/>
      <c r="H826" s="100"/>
      <c r="J826" s="286"/>
    </row>
    <row r="827" spans="1:10" x14ac:dyDescent="0.2">
      <c r="A827" s="100"/>
      <c r="B827" s="100"/>
      <c r="E827" s="285"/>
      <c r="F827" s="285"/>
      <c r="G827" s="286"/>
      <c r="H827" s="100"/>
      <c r="J827" s="286"/>
    </row>
    <row r="828" spans="1:10" x14ac:dyDescent="0.2">
      <c r="A828" s="100"/>
      <c r="B828" s="100"/>
      <c r="E828" s="285"/>
      <c r="F828" s="285"/>
      <c r="G828" s="286"/>
      <c r="H828" s="100"/>
      <c r="J828" s="286"/>
    </row>
    <row r="829" spans="1:10" x14ac:dyDescent="0.2">
      <c r="A829" s="100"/>
      <c r="B829" s="100"/>
      <c r="E829" s="285"/>
      <c r="F829" s="285"/>
      <c r="G829" s="286"/>
      <c r="H829" s="100"/>
      <c r="J829" s="286"/>
    </row>
    <row r="830" spans="1:10" x14ac:dyDescent="0.2">
      <c r="A830" s="100"/>
      <c r="B830" s="100"/>
      <c r="E830" s="285"/>
      <c r="F830" s="285"/>
      <c r="G830" s="286"/>
      <c r="H830" s="100"/>
      <c r="J830" s="286"/>
    </row>
    <row r="831" spans="1:10" x14ac:dyDescent="0.2">
      <c r="A831" s="100"/>
      <c r="B831" s="100"/>
      <c r="E831" s="285"/>
      <c r="F831" s="285"/>
      <c r="G831" s="286"/>
      <c r="H831" s="100"/>
      <c r="J831" s="286"/>
    </row>
    <row r="832" spans="1:10" x14ac:dyDescent="0.2">
      <c r="A832" s="100"/>
      <c r="B832" s="100"/>
      <c r="E832" s="285"/>
      <c r="F832" s="285"/>
      <c r="G832" s="286"/>
      <c r="H832" s="100"/>
      <c r="J832" s="286"/>
    </row>
    <row r="833" spans="1:10" x14ac:dyDescent="0.2">
      <c r="A833" s="100"/>
      <c r="B833" s="100"/>
      <c r="E833" s="285"/>
      <c r="F833" s="285"/>
      <c r="G833" s="286"/>
      <c r="H833" s="100"/>
      <c r="J833" s="286"/>
    </row>
    <row r="834" spans="1:10" x14ac:dyDescent="0.2">
      <c r="A834" s="100"/>
      <c r="B834" s="100"/>
      <c r="E834" s="285"/>
      <c r="F834" s="285"/>
      <c r="G834" s="286"/>
      <c r="H834" s="100"/>
      <c r="J834" s="286"/>
    </row>
    <row r="835" spans="1:10" x14ac:dyDescent="0.2">
      <c r="A835" s="100"/>
      <c r="B835" s="100"/>
      <c r="E835" s="285"/>
      <c r="F835" s="285"/>
      <c r="G835" s="286"/>
      <c r="H835" s="100"/>
      <c r="J835" s="286"/>
    </row>
    <row r="836" spans="1:10" x14ac:dyDescent="0.2">
      <c r="A836" s="100"/>
      <c r="B836" s="100"/>
      <c r="E836" s="285"/>
      <c r="F836" s="285"/>
      <c r="G836" s="286"/>
      <c r="H836" s="100"/>
      <c r="J836" s="286"/>
    </row>
    <row r="837" spans="1:10" x14ac:dyDescent="0.2">
      <c r="A837" s="100"/>
      <c r="B837" s="100"/>
      <c r="E837" s="285"/>
      <c r="F837" s="285"/>
      <c r="G837" s="286"/>
      <c r="H837" s="100"/>
      <c r="J837" s="286"/>
    </row>
    <row r="838" spans="1:10" x14ac:dyDescent="0.2">
      <c r="A838" s="100"/>
      <c r="B838" s="100"/>
      <c r="E838" s="285"/>
      <c r="F838" s="285"/>
      <c r="G838" s="286"/>
      <c r="H838" s="100"/>
      <c r="J838" s="286"/>
    </row>
    <row r="839" spans="1:10" x14ac:dyDescent="0.2">
      <c r="A839" s="100"/>
      <c r="B839" s="100"/>
      <c r="E839" s="285"/>
      <c r="F839" s="285"/>
      <c r="G839" s="286"/>
      <c r="H839" s="100"/>
      <c r="J839" s="286"/>
    </row>
    <row r="840" spans="1:10" x14ac:dyDescent="0.2">
      <c r="A840" s="100"/>
      <c r="B840" s="100"/>
      <c r="E840" s="285"/>
      <c r="F840" s="285"/>
      <c r="G840" s="286"/>
      <c r="H840" s="100"/>
      <c r="J840" s="286"/>
    </row>
    <row r="841" spans="1:10" x14ac:dyDescent="0.2">
      <c r="A841" s="100"/>
      <c r="B841" s="100"/>
      <c r="E841" s="285"/>
      <c r="F841" s="285"/>
      <c r="G841" s="286"/>
      <c r="H841" s="100"/>
      <c r="J841" s="286"/>
    </row>
    <row r="842" spans="1:10" x14ac:dyDescent="0.2">
      <c r="A842" s="100"/>
      <c r="B842" s="100"/>
      <c r="E842" s="285"/>
      <c r="F842" s="285"/>
      <c r="G842" s="286"/>
      <c r="H842" s="100"/>
      <c r="J842" s="286"/>
    </row>
    <row r="843" spans="1:10" x14ac:dyDescent="0.2">
      <c r="A843" s="100"/>
      <c r="B843" s="100"/>
      <c r="E843" s="285"/>
      <c r="F843" s="285"/>
      <c r="G843" s="286"/>
      <c r="H843" s="100"/>
      <c r="J843" s="286"/>
    </row>
    <row r="844" spans="1:10" x14ac:dyDescent="0.2">
      <c r="A844" s="100"/>
      <c r="B844" s="100"/>
      <c r="E844" s="285"/>
      <c r="F844" s="285"/>
      <c r="G844" s="286"/>
      <c r="H844" s="100"/>
      <c r="J844" s="286"/>
    </row>
    <row r="845" spans="1:10" x14ac:dyDescent="0.2">
      <c r="A845" s="100"/>
      <c r="B845" s="100"/>
      <c r="E845" s="285"/>
      <c r="F845" s="285"/>
      <c r="G845" s="286"/>
      <c r="H845" s="100"/>
      <c r="J845" s="286"/>
    </row>
    <row r="846" spans="1:10" x14ac:dyDescent="0.2">
      <c r="A846" s="100"/>
      <c r="B846" s="100"/>
      <c r="E846" s="285"/>
      <c r="F846" s="285"/>
      <c r="G846" s="286"/>
      <c r="H846" s="100"/>
      <c r="J846" s="286"/>
    </row>
    <row r="847" spans="1:10" x14ac:dyDescent="0.2">
      <c r="A847" s="100"/>
      <c r="B847" s="100"/>
      <c r="E847" s="285"/>
      <c r="F847" s="285"/>
      <c r="G847" s="286"/>
      <c r="H847" s="100"/>
      <c r="J847" s="286"/>
    </row>
    <row r="848" spans="1:10" x14ac:dyDescent="0.2">
      <c r="A848" s="100"/>
      <c r="B848" s="100"/>
      <c r="E848" s="285"/>
      <c r="F848" s="285"/>
      <c r="G848" s="286"/>
      <c r="H848" s="100"/>
      <c r="J848" s="286"/>
    </row>
    <row r="849" spans="1:10" x14ac:dyDescent="0.2">
      <c r="A849" s="100"/>
      <c r="B849" s="100"/>
      <c r="E849" s="285"/>
      <c r="F849" s="285"/>
      <c r="G849" s="286"/>
      <c r="H849" s="100"/>
      <c r="J849" s="286"/>
    </row>
    <row r="850" spans="1:10" x14ac:dyDescent="0.2">
      <c r="A850" s="100"/>
      <c r="B850" s="100"/>
      <c r="E850" s="285"/>
      <c r="F850" s="285"/>
      <c r="G850" s="286"/>
      <c r="H850" s="100"/>
      <c r="J850" s="286"/>
    </row>
    <row r="851" spans="1:10" x14ac:dyDescent="0.2">
      <c r="A851" s="100"/>
      <c r="B851" s="100"/>
      <c r="E851" s="285"/>
      <c r="F851" s="285"/>
      <c r="G851" s="286"/>
      <c r="H851" s="100"/>
      <c r="J851" s="286"/>
    </row>
    <row r="852" spans="1:10" x14ac:dyDescent="0.2">
      <c r="A852" s="100"/>
      <c r="B852" s="100"/>
      <c r="E852" s="285"/>
      <c r="F852" s="285"/>
      <c r="G852" s="286"/>
      <c r="H852" s="100"/>
      <c r="J852" s="286"/>
    </row>
    <row r="853" spans="1:10" x14ac:dyDescent="0.2">
      <c r="A853" s="100"/>
      <c r="B853" s="100"/>
      <c r="E853" s="285"/>
      <c r="F853" s="285"/>
      <c r="G853" s="286"/>
      <c r="H853" s="100"/>
      <c r="J853" s="286"/>
    </row>
    <row r="854" spans="1:10" x14ac:dyDescent="0.2">
      <c r="A854" s="100"/>
      <c r="B854" s="100"/>
      <c r="E854" s="285"/>
      <c r="F854" s="285"/>
      <c r="G854" s="286"/>
      <c r="H854" s="100"/>
      <c r="J854" s="286"/>
    </row>
    <row r="855" spans="1:10" x14ac:dyDescent="0.2">
      <c r="A855" s="100"/>
      <c r="B855" s="100"/>
      <c r="E855" s="285"/>
      <c r="F855" s="285"/>
      <c r="G855" s="286"/>
      <c r="H855" s="100"/>
      <c r="J855" s="286"/>
    </row>
    <row r="856" spans="1:10" x14ac:dyDescent="0.2">
      <c r="A856" s="100"/>
      <c r="B856" s="100"/>
      <c r="E856" s="285"/>
      <c r="F856" s="285"/>
      <c r="G856" s="286"/>
      <c r="H856" s="100"/>
      <c r="J856" s="286"/>
    </row>
    <row r="857" spans="1:10" x14ac:dyDescent="0.2">
      <c r="A857" s="100"/>
      <c r="B857" s="100"/>
      <c r="E857" s="285"/>
      <c r="F857" s="285"/>
      <c r="G857" s="286"/>
      <c r="H857" s="100"/>
      <c r="J857" s="286"/>
    </row>
    <row r="858" spans="1:10" x14ac:dyDescent="0.2">
      <c r="A858" s="100"/>
      <c r="B858" s="100"/>
      <c r="E858" s="285"/>
      <c r="F858" s="285"/>
      <c r="G858" s="286"/>
      <c r="H858" s="100"/>
      <c r="J858" s="286"/>
    </row>
    <row r="859" spans="1:10" x14ac:dyDescent="0.2">
      <c r="A859" s="100"/>
      <c r="B859" s="100"/>
      <c r="E859" s="285"/>
      <c r="F859" s="285"/>
      <c r="G859" s="286"/>
      <c r="H859" s="100"/>
      <c r="J859" s="286"/>
    </row>
    <row r="860" spans="1:10" x14ac:dyDescent="0.2">
      <c r="A860" s="100"/>
      <c r="B860" s="100"/>
      <c r="E860" s="285"/>
      <c r="F860" s="285"/>
      <c r="G860" s="286"/>
      <c r="H860" s="100"/>
      <c r="J860" s="286"/>
    </row>
    <row r="861" spans="1:10" x14ac:dyDescent="0.2">
      <c r="A861" s="100"/>
      <c r="B861" s="100"/>
      <c r="E861" s="285"/>
      <c r="F861" s="285"/>
      <c r="G861" s="286"/>
      <c r="H861" s="100"/>
      <c r="J861" s="286"/>
    </row>
    <row r="862" spans="1:10" x14ac:dyDescent="0.2">
      <c r="A862" s="100"/>
      <c r="B862" s="100"/>
      <c r="E862" s="285"/>
      <c r="F862" s="285"/>
      <c r="G862" s="286"/>
      <c r="H862" s="100"/>
      <c r="J862" s="286"/>
    </row>
    <row r="863" spans="1:10" x14ac:dyDescent="0.2">
      <c r="A863" s="100"/>
      <c r="B863" s="100"/>
      <c r="E863" s="285"/>
      <c r="F863" s="285"/>
      <c r="G863" s="286"/>
      <c r="H863" s="100"/>
      <c r="J863" s="286"/>
    </row>
    <row r="864" spans="1:10" x14ac:dyDescent="0.2">
      <c r="A864" s="100"/>
      <c r="B864" s="100"/>
      <c r="E864" s="285"/>
      <c r="F864" s="285"/>
      <c r="G864" s="286"/>
      <c r="H864" s="100"/>
      <c r="J864" s="286"/>
    </row>
    <row r="865" spans="1:10" x14ac:dyDescent="0.2">
      <c r="A865" s="100"/>
      <c r="B865" s="100"/>
      <c r="E865" s="285"/>
      <c r="F865" s="285"/>
      <c r="G865" s="286"/>
      <c r="H865" s="100"/>
      <c r="J865" s="286"/>
    </row>
    <row r="866" spans="1:10" x14ac:dyDescent="0.2">
      <c r="A866" s="100"/>
      <c r="B866" s="100"/>
      <c r="E866" s="285"/>
      <c r="F866" s="285"/>
      <c r="G866" s="286"/>
      <c r="H866" s="100"/>
      <c r="J866" s="286"/>
    </row>
    <row r="867" spans="1:10" x14ac:dyDescent="0.2">
      <c r="A867" s="100"/>
      <c r="B867" s="100"/>
      <c r="E867" s="285"/>
      <c r="F867" s="285"/>
      <c r="G867" s="286"/>
      <c r="H867" s="100"/>
      <c r="J867" s="286"/>
    </row>
    <row r="868" spans="1:10" x14ac:dyDescent="0.2">
      <c r="A868" s="100"/>
      <c r="B868" s="100"/>
      <c r="E868" s="285"/>
      <c r="F868" s="285"/>
      <c r="G868" s="286"/>
      <c r="H868" s="100"/>
      <c r="J868" s="286"/>
    </row>
    <row r="869" spans="1:10" x14ac:dyDescent="0.2">
      <c r="A869" s="100"/>
      <c r="B869" s="100"/>
      <c r="E869" s="285"/>
      <c r="F869" s="285"/>
      <c r="G869" s="286"/>
      <c r="H869" s="100"/>
      <c r="J869" s="286"/>
    </row>
    <row r="870" spans="1:10" x14ac:dyDescent="0.2">
      <c r="A870" s="100"/>
      <c r="B870" s="100"/>
      <c r="E870" s="285"/>
      <c r="F870" s="285"/>
      <c r="G870" s="286"/>
      <c r="H870" s="100"/>
      <c r="J870" s="286"/>
    </row>
    <row r="871" spans="1:10" x14ac:dyDescent="0.2">
      <c r="A871" s="100"/>
      <c r="B871" s="100"/>
      <c r="E871" s="285"/>
      <c r="F871" s="285"/>
      <c r="G871" s="286"/>
      <c r="H871" s="100"/>
      <c r="J871" s="286"/>
    </row>
    <row r="872" spans="1:10" x14ac:dyDescent="0.2">
      <c r="A872" s="100"/>
      <c r="B872" s="100"/>
      <c r="E872" s="285"/>
      <c r="F872" s="285"/>
      <c r="G872" s="286"/>
      <c r="H872" s="100"/>
      <c r="J872" s="286"/>
    </row>
    <row r="873" spans="1:10" x14ac:dyDescent="0.2">
      <c r="A873" s="100"/>
      <c r="B873" s="100"/>
      <c r="E873" s="285"/>
      <c r="F873" s="285"/>
      <c r="G873" s="286"/>
      <c r="H873" s="100"/>
      <c r="J873" s="286"/>
    </row>
    <row r="874" spans="1:10" x14ac:dyDescent="0.2">
      <c r="A874" s="100"/>
      <c r="B874" s="100"/>
      <c r="E874" s="285"/>
      <c r="F874" s="285"/>
      <c r="G874" s="286"/>
      <c r="H874" s="100"/>
      <c r="J874" s="286"/>
    </row>
    <row r="875" spans="1:10" x14ac:dyDescent="0.2">
      <c r="A875" s="100"/>
      <c r="B875" s="100"/>
      <c r="E875" s="285"/>
      <c r="F875" s="285"/>
      <c r="G875" s="286"/>
      <c r="H875" s="100"/>
      <c r="J875" s="286"/>
    </row>
    <row r="876" spans="1:10" x14ac:dyDescent="0.2">
      <c r="A876" s="100"/>
      <c r="B876" s="100"/>
      <c r="E876" s="285"/>
      <c r="F876" s="285"/>
      <c r="G876" s="286"/>
      <c r="H876" s="100"/>
      <c r="J876" s="286"/>
    </row>
    <row r="877" spans="1:10" x14ac:dyDescent="0.2">
      <c r="A877" s="100"/>
      <c r="B877" s="100"/>
      <c r="E877" s="285"/>
      <c r="F877" s="285"/>
      <c r="G877" s="286"/>
      <c r="H877" s="100"/>
      <c r="J877" s="286"/>
    </row>
    <row r="878" spans="1:10" x14ac:dyDescent="0.2">
      <c r="A878" s="100"/>
      <c r="B878" s="100"/>
      <c r="E878" s="285"/>
      <c r="F878" s="285"/>
      <c r="G878" s="286"/>
      <c r="H878" s="100"/>
      <c r="J878" s="286"/>
    </row>
    <row r="879" spans="1:10" x14ac:dyDescent="0.2">
      <c r="A879" s="100"/>
      <c r="B879" s="100"/>
      <c r="E879" s="285"/>
      <c r="F879" s="285"/>
      <c r="G879" s="286"/>
      <c r="H879" s="100"/>
      <c r="J879" s="286"/>
    </row>
    <row r="880" spans="1:10" x14ac:dyDescent="0.2">
      <c r="A880" s="100"/>
      <c r="B880" s="100"/>
      <c r="E880" s="285"/>
      <c r="F880" s="285"/>
      <c r="G880" s="286"/>
      <c r="H880" s="100"/>
      <c r="J880" s="286"/>
    </row>
    <row r="881" spans="1:10" x14ac:dyDescent="0.2">
      <c r="A881" s="100"/>
      <c r="B881" s="100"/>
      <c r="E881" s="285"/>
      <c r="F881" s="285"/>
      <c r="G881" s="286"/>
      <c r="H881" s="100"/>
      <c r="J881" s="286"/>
    </row>
    <row r="882" spans="1:10" x14ac:dyDescent="0.2">
      <c r="A882" s="100"/>
      <c r="B882" s="100"/>
      <c r="E882" s="285"/>
      <c r="F882" s="285"/>
      <c r="G882" s="286"/>
      <c r="H882" s="100"/>
      <c r="J882" s="286"/>
    </row>
    <row r="883" spans="1:10" x14ac:dyDescent="0.2">
      <c r="A883" s="100"/>
      <c r="B883" s="100"/>
      <c r="E883" s="285"/>
      <c r="F883" s="285"/>
      <c r="G883" s="286"/>
      <c r="H883" s="100"/>
      <c r="J883" s="286"/>
    </row>
    <row r="884" spans="1:10" x14ac:dyDescent="0.2">
      <c r="A884" s="100"/>
      <c r="B884" s="100"/>
      <c r="E884" s="285"/>
      <c r="F884" s="285"/>
      <c r="G884" s="286"/>
      <c r="H884" s="100"/>
      <c r="J884" s="286"/>
    </row>
    <row r="885" spans="1:10" x14ac:dyDescent="0.2">
      <c r="A885" s="100"/>
      <c r="B885" s="100"/>
      <c r="E885" s="285"/>
      <c r="F885" s="285"/>
      <c r="G885" s="286"/>
      <c r="H885" s="100"/>
      <c r="J885" s="286"/>
    </row>
    <row r="886" spans="1:10" x14ac:dyDescent="0.2">
      <c r="A886" s="100"/>
      <c r="B886" s="100"/>
      <c r="E886" s="285"/>
      <c r="F886" s="285"/>
      <c r="G886" s="286"/>
      <c r="H886" s="100"/>
      <c r="J886" s="286"/>
    </row>
    <row r="887" spans="1:10" x14ac:dyDescent="0.2">
      <c r="A887" s="100"/>
      <c r="B887" s="100"/>
      <c r="E887" s="285"/>
      <c r="F887" s="285"/>
      <c r="G887" s="286"/>
      <c r="H887" s="100"/>
      <c r="J887" s="286"/>
    </row>
    <row r="888" spans="1:10" x14ac:dyDescent="0.2">
      <c r="A888" s="100"/>
      <c r="B888" s="100"/>
      <c r="E888" s="285"/>
      <c r="F888" s="285"/>
      <c r="G888" s="286"/>
      <c r="H888" s="100"/>
      <c r="J888" s="286"/>
    </row>
    <row r="894" spans="1:10" x14ac:dyDescent="0.2">
      <c r="A894" s="100"/>
      <c r="B894" s="100"/>
      <c r="E894" s="285"/>
      <c r="F894" s="285"/>
      <c r="G894" s="286"/>
      <c r="H894" s="100"/>
      <c r="J894" s="286"/>
    </row>
    <row r="920" spans="1:10" x14ac:dyDescent="0.2">
      <c r="A920" s="100"/>
      <c r="B920" s="100"/>
      <c r="E920" s="285"/>
      <c r="F920" s="285"/>
      <c r="G920" s="286"/>
      <c r="H920" s="100"/>
      <c r="J920" s="286"/>
    </row>
  </sheetData>
  <mergeCells count="132">
    <mergeCell ref="A52:E52"/>
    <mergeCell ref="A54:H54"/>
    <mergeCell ref="A103:J103"/>
    <mergeCell ref="A101:F101"/>
    <mergeCell ref="A707:J707"/>
    <mergeCell ref="A730:F730"/>
    <mergeCell ref="A731:F731"/>
    <mergeCell ref="A384:B384"/>
    <mergeCell ref="A386:J386"/>
    <mergeCell ref="A389:F389"/>
    <mergeCell ref="A392:J392"/>
    <mergeCell ref="B403:G403"/>
    <mergeCell ref="A398:F398"/>
    <mergeCell ref="A402:F402"/>
    <mergeCell ref="A385:B385"/>
    <mergeCell ref="A638:F638"/>
    <mergeCell ref="A470:J470"/>
    <mergeCell ref="A556:F556"/>
    <mergeCell ref="A425:G425"/>
    <mergeCell ref="A404:G404"/>
    <mergeCell ref="A469:J469"/>
    <mergeCell ref="A596:J596"/>
    <mergeCell ref="A390:F390"/>
    <mergeCell ref="B426:G426"/>
    <mergeCell ref="A1:J1"/>
    <mergeCell ref="A4:J4"/>
    <mergeCell ref="A5:A7"/>
    <mergeCell ref="B5:B7"/>
    <mergeCell ref="C5:C7"/>
    <mergeCell ref="D5:D7"/>
    <mergeCell ref="F5:F7"/>
    <mergeCell ref="H5:H7"/>
    <mergeCell ref="I5:J5"/>
    <mergeCell ref="E5:E7"/>
    <mergeCell ref="A2:J2"/>
    <mergeCell ref="I6:J6"/>
    <mergeCell ref="G5:G7"/>
    <mergeCell ref="A230:J230"/>
    <mergeCell ref="B238:H238"/>
    <mergeCell ref="A199:J199"/>
    <mergeCell ref="A209:J209"/>
    <mergeCell ref="A168:J168"/>
    <mergeCell ref="A200:J200"/>
    <mergeCell ref="B197:H197"/>
    <mergeCell ref="A240:J240"/>
    <mergeCell ref="A245:J245"/>
    <mergeCell ref="A243:F243"/>
    <mergeCell ref="A228:E228"/>
    <mergeCell ref="A223:J223"/>
    <mergeCell ref="A237:F237"/>
    <mergeCell ref="A254:F254"/>
    <mergeCell ref="A241:J241"/>
    <mergeCell ref="A421:G421"/>
    <mergeCell ref="A428:J428"/>
    <mergeCell ref="A458:J458"/>
    <mergeCell ref="A466:F466"/>
    <mergeCell ref="A257:J257"/>
    <mergeCell ref="A258:J258"/>
    <mergeCell ref="A262:F262"/>
    <mergeCell ref="A455:G455"/>
    <mergeCell ref="A328:F328"/>
    <mergeCell ref="A299:F299"/>
    <mergeCell ref="A275:J275"/>
    <mergeCell ref="A255:F255"/>
    <mergeCell ref="A264:J264"/>
    <mergeCell ref="A268:F268"/>
    <mergeCell ref="A272:F272"/>
    <mergeCell ref="A331:B331"/>
    <mergeCell ref="A456:G456"/>
    <mergeCell ref="A315:F315"/>
    <mergeCell ref="A321:F321"/>
    <mergeCell ref="A333:J333"/>
    <mergeCell ref="A334:J334"/>
    <mergeCell ref="A355:F355"/>
    <mergeCell ref="A10:H10"/>
    <mergeCell ref="A733:J734"/>
    <mergeCell ref="A705:F705"/>
    <mergeCell ref="A323:J323"/>
    <mergeCell ref="A324:J324"/>
    <mergeCell ref="A8:B8"/>
    <mergeCell ref="A114:B114"/>
    <mergeCell ref="A9:J9"/>
    <mergeCell ref="A112:F112"/>
    <mergeCell ref="A147:E147"/>
    <mergeCell ref="A154:J154"/>
    <mergeCell ref="A160:E160"/>
    <mergeCell ref="B207:H207"/>
    <mergeCell ref="A165:F165"/>
    <mergeCell ref="A167:J167"/>
    <mergeCell ref="A86:E86"/>
    <mergeCell ref="A100:E100"/>
    <mergeCell ref="A88:H88"/>
    <mergeCell ref="A164:E164"/>
    <mergeCell ref="A149:J149"/>
    <mergeCell ref="A152:E152"/>
    <mergeCell ref="A128:E128"/>
    <mergeCell ref="A248:F248"/>
    <mergeCell ref="A250:J250"/>
    <mergeCell ref="A162:J162"/>
    <mergeCell ref="A210:J210"/>
    <mergeCell ref="A220:F220"/>
    <mergeCell ref="A111:E111"/>
    <mergeCell ref="A196:E196"/>
    <mergeCell ref="A206:E206"/>
    <mergeCell ref="A219:E219"/>
    <mergeCell ref="A222:J222"/>
    <mergeCell ref="A115:J115"/>
    <mergeCell ref="A116:J116"/>
    <mergeCell ref="A130:J130"/>
    <mergeCell ref="B732:G732"/>
    <mergeCell ref="A270:J270"/>
    <mergeCell ref="A273:F273"/>
    <mergeCell ref="A320:F320"/>
    <mergeCell ref="A329:F329"/>
    <mergeCell ref="A360:F360"/>
    <mergeCell ref="A361:F361"/>
    <mergeCell ref="A369:F369"/>
    <mergeCell ref="A375:F375"/>
    <mergeCell ref="A382:F382"/>
    <mergeCell ref="A467:F467"/>
    <mergeCell ref="A639:F639"/>
    <mergeCell ref="A558:J558"/>
    <mergeCell ref="A594:F594"/>
    <mergeCell ref="A641:J641"/>
    <mergeCell ref="A379:J379"/>
    <mergeCell ref="A381:F381"/>
    <mergeCell ref="A378:J378"/>
    <mergeCell ref="A377:B377"/>
    <mergeCell ref="A363:J363"/>
    <mergeCell ref="A368:F368"/>
    <mergeCell ref="A374:F374"/>
    <mergeCell ref="A371:J37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7" sqref="H7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9"/>
  <sheetViews>
    <sheetView topLeftCell="A16" workbookViewId="0">
      <selection activeCell="E23" sqref="E23"/>
    </sheetView>
  </sheetViews>
  <sheetFormatPr baseColWidth="10" defaultColWidth="11.42578125" defaultRowHeight="12.75" x14ac:dyDescent="0.2"/>
  <sheetData>
    <row r="29" spans="4:4" x14ac:dyDescent="0.2">
      <c r="D29" s="169">
        <v>1440000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PC consol-16</vt:lpstr>
      <vt:lpstr>Hoja2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Marthaj</dc:creator>
  <cp:keywords/>
  <dc:description/>
  <cp:lastModifiedBy>PAOLA ANDREA SABOGAL BARRERA</cp:lastModifiedBy>
  <cp:revision/>
  <cp:lastPrinted>2016-11-04T20:31:23Z</cp:lastPrinted>
  <dcterms:created xsi:type="dcterms:W3CDTF">2013-10-07T15:56:00Z</dcterms:created>
  <dcterms:modified xsi:type="dcterms:W3CDTF">2017-01-24T23:05:36Z</dcterms:modified>
  <cp:category/>
  <cp:contentStatus/>
</cp:coreProperties>
</file>